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7935" activeTab="1"/>
  </bookViews>
  <sheets>
    <sheet name="Orçamento" sheetId="4" r:id="rId1"/>
    <sheet name="Cronograma Pavimentação" sheetId="5" r:id="rId2"/>
    <sheet name="Plan2" sheetId="2" r:id="rId3"/>
  </sheets>
  <externalReferences>
    <externalReference r:id="rId4"/>
    <externalReference r:id="rId5"/>
    <externalReference r:id="rId6"/>
  </externalReferences>
  <definedNames>
    <definedName name="_xlnm.Print_Area" localSheetId="1">'Cronograma Pavimentação'!$A$1:$BB$49</definedName>
    <definedName name="_xlnm.Print_Area" localSheetId="0">Orçamento!$A$1:$I$62</definedName>
    <definedName name="_xlnm.Print_Titles" localSheetId="0">Orçamento!$1:$14</definedName>
  </definedNames>
  <calcPr calcId="124519"/>
</workbook>
</file>

<file path=xl/calcChain.xml><?xml version="1.0" encoding="utf-8"?>
<calcChain xmlns="http://schemas.openxmlformats.org/spreadsheetml/2006/main">
  <c r="BB32" i="5"/>
  <c r="B34"/>
  <c r="B33"/>
  <c r="B32"/>
  <c r="BA30"/>
  <c r="T30"/>
  <c r="S33" s="1"/>
  <c r="L30"/>
  <c r="K33" s="1"/>
  <c r="C30"/>
  <c r="D18" s="1"/>
  <c r="B30"/>
  <c r="BB28"/>
  <c r="BC26"/>
  <c r="BB26"/>
  <c r="J26"/>
  <c r="F26"/>
  <c r="D24"/>
  <c r="BC23"/>
  <c r="T23"/>
  <c r="R23"/>
  <c r="P23"/>
  <c r="N23"/>
  <c r="L23"/>
  <c r="J23"/>
  <c r="H23"/>
  <c r="F23"/>
  <c r="D21"/>
  <c r="BC20"/>
  <c r="Z20"/>
  <c r="X20"/>
  <c r="X30" s="1"/>
  <c r="W33" s="1"/>
  <c r="V20"/>
  <c r="T20"/>
  <c r="R20"/>
  <c r="P20"/>
  <c r="P30" s="1"/>
  <c r="O33" s="1"/>
  <c r="N20"/>
  <c r="L20"/>
  <c r="J20"/>
  <c r="H20"/>
  <c r="H30" s="1"/>
  <c r="G33" s="1"/>
  <c r="F20"/>
  <c r="BC17"/>
  <c r="BB17"/>
  <c r="BB30" s="1"/>
  <c r="BA33" s="1"/>
  <c r="Z17"/>
  <c r="Z30" s="1"/>
  <c r="Y33" s="1"/>
  <c r="X17"/>
  <c r="V17"/>
  <c r="V30" s="1"/>
  <c r="U33" s="1"/>
  <c r="T17"/>
  <c r="R17"/>
  <c r="R30" s="1"/>
  <c r="Q33" s="1"/>
  <c r="P17"/>
  <c r="N17"/>
  <c r="N30" s="1"/>
  <c r="M33" s="1"/>
  <c r="L17"/>
  <c r="J17"/>
  <c r="J30" s="1"/>
  <c r="I33" s="1"/>
  <c r="H17"/>
  <c r="F17"/>
  <c r="F30" s="1"/>
  <c r="AY15"/>
  <c r="AZ15" s="1"/>
  <c r="AW15"/>
  <c r="AX15" s="1"/>
  <c r="AU15"/>
  <c r="AV15" s="1"/>
  <c r="AS15"/>
  <c r="AT15" s="1"/>
  <c r="AQ15"/>
  <c r="AR15" s="1"/>
  <c r="AO15"/>
  <c r="AP15" s="1"/>
  <c r="AM15"/>
  <c r="AN15" s="1"/>
  <c r="AK15"/>
  <c r="AL15" s="1"/>
  <c r="AI15"/>
  <c r="AJ15" s="1"/>
  <c r="AG15"/>
  <c r="AH15" s="1"/>
  <c r="AE15"/>
  <c r="AF15" s="1"/>
  <c r="AC15"/>
  <c r="AD15" s="1"/>
  <c r="AA15"/>
  <c r="AB15" s="1"/>
  <c r="BA12"/>
  <c r="AY12"/>
  <c r="AW12"/>
  <c r="AU12"/>
  <c r="AS12"/>
  <c r="AQ12"/>
  <c r="AO12"/>
  <c r="AM12"/>
  <c r="AK12"/>
  <c r="AI12"/>
  <c r="AG12"/>
  <c r="AE12"/>
  <c r="AC12"/>
  <c r="AA12"/>
  <c r="Y12"/>
  <c r="W12"/>
  <c r="U12"/>
  <c r="S12"/>
  <c r="Q12"/>
  <c r="O12"/>
  <c r="M12"/>
  <c r="K12"/>
  <c r="I12"/>
  <c r="H12"/>
  <c r="J12" s="1"/>
  <c r="L12" s="1"/>
  <c r="N12" s="1"/>
  <c r="P12" s="1"/>
  <c r="R12" s="1"/>
  <c r="T12" s="1"/>
  <c r="V12" s="1"/>
  <c r="X12" s="1"/>
  <c r="Z12" s="1"/>
  <c r="AB12" s="1"/>
  <c r="AD12" s="1"/>
  <c r="AF12" s="1"/>
  <c r="AH12" s="1"/>
  <c r="AJ12" s="1"/>
  <c r="AL12" s="1"/>
  <c r="AN12" s="1"/>
  <c r="AP12" s="1"/>
  <c r="AR12" s="1"/>
  <c r="AT12" s="1"/>
  <c r="AV12" s="1"/>
  <c r="AX12" s="1"/>
  <c r="AZ12" s="1"/>
  <c r="G12"/>
  <c r="F12"/>
  <c r="E12"/>
  <c r="N5"/>
  <c r="M4"/>
  <c r="F49" i="4"/>
  <c r="F31"/>
  <c r="I31" s="1"/>
  <c r="F43"/>
  <c r="F42"/>
  <c r="I42" s="1"/>
  <c r="I52"/>
  <c r="F52"/>
  <c r="F53" s="1"/>
  <c r="I50"/>
  <c r="F50"/>
  <c r="I49"/>
  <c r="F48"/>
  <c r="I48" s="1"/>
  <c r="I47"/>
  <c r="F47"/>
  <c r="I46"/>
  <c r="F46"/>
  <c r="F45"/>
  <c r="F51" s="1"/>
  <c r="I51" s="1"/>
  <c r="I44"/>
  <c r="I43"/>
  <c r="F34"/>
  <c r="I34" s="1"/>
  <c r="I33"/>
  <c r="F33"/>
  <c r="F32"/>
  <c r="I32" s="1"/>
  <c r="I30"/>
  <c r="F30"/>
  <c r="I29"/>
  <c r="I28"/>
  <c r="I27"/>
  <c r="I26"/>
  <c r="I25"/>
  <c r="F25"/>
  <c r="I24"/>
  <c r="I23"/>
  <c r="I20"/>
  <c r="I19"/>
  <c r="I18"/>
  <c r="I17" s="1"/>
  <c r="F32" i="5" l="1"/>
  <c r="H32" s="1"/>
  <c r="J32" s="1"/>
  <c r="L32" s="1"/>
  <c r="N32" s="1"/>
  <c r="P32" s="1"/>
  <c r="R32" s="1"/>
  <c r="T32" s="1"/>
  <c r="V32" s="1"/>
  <c r="X32" s="1"/>
  <c r="Z32" s="1"/>
  <c r="E33"/>
  <c r="E34" s="1"/>
  <c r="G34" s="1"/>
  <c r="I34" s="1"/>
  <c r="K34" s="1"/>
  <c r="M34" s="1"/>
  <c r="O34" s="1"/>
  <c r="Q34" s="1"/>
  <c r="S34" s="1"/>
  <c r="U34" s="1"/>
  <c r="W34" s="1"/>
  <c r="Y34" s="1"/>
  <c r="BA34" s="1"/>
  <c r="D15"/>
  <c r="D30" s="1"/>
  <c r="F54" i="4"/>
  <c r="I54" s="1"/>
  <c r="I53"/>
  <c r="F35"/>
  <c r="I45"/>
  <c r="I41" s="1"/>
  <c r="F36" l="1"/>
  <c r="I36" s="1"/>
  <c r="I35"/>
  <c r="I22" l="1"/>
  <c r="K57" l="1"/>
  <c r="G57"/>
  <c r="I57" s="1"/>
  <c r="G58"/>
  <c r="I58" s="1"/>
  <c r="I56" l="1"/>
  <c r="I60" l="1"/>
  <c r="I62" s="1"/>
  <c r="K62" s="1"/>
</calcChain>
</file>

<file path=xl/sharedStrings.xml><?xml version="1.0" encoding="utf-8"?>
<sst xmlns="http://schemas.openxmlformats.org/spreadsheetml/2006/main" count="263" uniqueCount="128">
  <si>
    <t>ITEM</t>
  </si>
  <si>
    <t>DESCRIÇÃO DOS SERVIÇOS</t>
  </si>
  <si>
    <t>QUANT.</t>
  </si>
  <si>
    <t>UNID.</t>
  </si>
  <si>
    <t>Planilha Orçamentária</t>
  </si>
  <si>
    <t>m²</t>
  </si>
  <si>
    <t>2.1</t>
  </si>
  <si>
    <t>m³</t>
  </si>
  <si>
    <t>3.00</t>
  </si>
  <si>
    <t>4.00</t>
  </si>
  <si>
    <t>4.1</t>
  </si>
  <si>
    <t>AGETOP</t>
  </si>
  <si>
    <t>CUSTO TOTAL</t>
  </si>
  <si>
    <t>REF.</t>
  </si>
  <si>
    <t>CÓDIGO</t>
  </si>
  <si>
    <t>de Santo Antônio do Descoberto-GO</t>
  </si>
  <si>
    <t>CNPJ 00.097.857/0001-71</t>
  </si>
  <si>
    <t xml:space="preserve">Governo Municipal         </t>
  </si>
  <si>
    <t xml:space="preserve">Pavimentação </t>
  </si>
  <si>
    <t>DIVERSOS PONTOS DA CIDADE</t>
  </si>
  <si>
    <t xml:space="preserve">Endereço:Diversos trechos da Cidade </t>
  </si>
  <si>
    <t>PR.UNIT MÃO  DE OBRA (R$)</t>
  </si>
  <si>
    <t>P.TATAL (R$)</t>
  </si>
  <si>
    <t>2.00</t>
  </si>
  <si>
    <t>2.2</t>
  </si>
  <si>
    <t>TERRA PLENAGEM E INFRAESTRUTURA URBANA</t>
  </si>
  <si>
    <t>3.1</t>
  </si>
  <si>
    <t>3.2</t>
  </si>
  <si>
    <t>3.3</t>
  </si>
  <si>
    <t>3.4</t>
  </si>
  <si>
    <t>3.6</t>
  </si>
  <si>
    <t>PAVIMENTAÇÃO ASFALTICA-REPARAÇÃO PROFUNDA</t>
  </si>
  <si>
    <t>4.2</t>
  </si>
  <si>
    <t>m³.km</t>
  </si>
  <si>
    <t>PAVIMENTAÇÃO ASFALTICA-REPARAÇÃO SUPERFICIAL</t>
  </si>
  <si>
    <t>CUSTO TOTAL COM BID</t>
  </si>
  <si>
    <t xml:space="preserve">Obra: </t>
  </si>
  <si>
    <t>40430</t>
  </si>
  <si>
    <t>Transporte de material fresado para bota até 15 km</t>
  </si>
  <si>
    <t>40465</t>
  </si>
  <si>
    <t>PR.UNIT..(R$)</t>
  </si>
  <si>
    <t>Data: 12</t>
  </si>
  <si>
    <t xml:space="preserve">Escavação e carga de material de jazida </t>
  </si>
  <si>
    <t>3.7</t>
  </si>
  <si>
    <t>2.3</t>
  </si>
  <si>
    <t>2.4</t>
  </si>
  <si>
    <t>2.5</t>
  </si>
  <si>
    <t>2.6</t>
  </si>
  <si>
    <t>2.7</t>
  </si>
  <si>
    <t>3.8</t>
  </si>
  <si>
    <t>Pintura de ligação RR-1C - exceto a emulsão</t>
  </si>
  <si>
    <t>Mobilização e demobilização de equipamento (terraplanagem/pavimentação) 2%</t>
  </si>
  <si>
    <r>
      <t xml:space="preserve">Município: </t>
    </r>
    <r>
      <rPr>
        <b/>
        <sz val="14"/>
        <color indexed="8"/>
        <rFont val="Verdana"/>
        <family val="2"/>
      </rPr>
      <t>Santo antônio do Descoberto-GO</t>
    </r>
  </si>
  <si>
    <t>CRONOGRAMA FÍSICO-FINANCEIRO</t>
  </si>
  <si>
    <t>CANTEIRO, MOBILIZAÇÃO E DESMOBILIZAÇÃO</t>
  </si>
  <si>
    <t>44101</t>
  </si>
  <si>
    <t>1.1</t>
  </si>
  <si>
    <t>44102</t>
  </si>
  <si>
    <t>1.2</t>
  </si>
  <si>
    <t>Transporte material de jazida</t>
  </si>
  <si>
    <t>44151</t>
  </si>
  <si>
    <t>1.3</t>
  </si>
  <si>
    <t>Base de solo estabilizada granulométricamente com mistura</t>
  </si>
  <si>
    <t>40425</t>
  </si>
  <si>
    <t>Remoção de pavimento asfáltico existente</t>
  </si>
  <si>
    <t>Transporte de pavimentação removida DMT 15 km</t>
  </si>
  <si>
    <t>40026</t>
  </si>
  <si>
    <t>Escav., carga e transporte de mat. 1ª categ. - c/ escvadeira-(DT: 3001 A 5000M)</t>
  </si>
  <si>
    <t>44201</t>
  </si>
  <si>
    <t>44200</t>
  </si>
  <si>
    <t>Imprimação</t>
  </si>
  <si>
    <t>44204</t>
  </si>
  <si>
    <t>Concreto Betuminoso usinado   A Quente - exceto CAP - 50/70 - e=3 cm recapeamento</t>
  </si>
  <si>
    <t>40450</t>
  </si>
  <si>
    <t>Transporte comercial de cimento</t>
  </si>
  <si>
    <t>txkm</t>
  </si>
  <si>
    <t>40455</t>
  </si>
  <si>
    <t>2.8</t>
  </si>
  <si>
    <t>Transporte local de agregado</t>
  </si>
  <si>
    <t>m3xkm</t>
  </si>
  <si>
    <t>40460</t>
  </si>
  <si>
    <t>2.9</t>
  </si>
  <si>
    <t>Transporte local de massa</t>
  </si>
  <si>
    <t>40525</t>
  </si>
  <si>
    <t>2.10</t>
  </si>
  <si>
    <t>Fornecimento de CAP 50/70</t>
  </si>
  <si>
    <t>t</t>
  </si>
  <si>
    <t>40480</t>
  </si>
  <si>
    <t>2.11</t>
  </si>
  <si>
    <t>Fornecimento de CM-30</t>
  </si>
  <si>
    <t>40510</t>
  </si>
  <si>
    <t>2.12</t>
  </si>
  <si>
    <t>Fornecimento de RR-1C</t>
  </si>
  <si>
    <t>40535</t>
  </si>
  <si>
    <t>2.13</t>
  </si>
  <si>
    <t>Transporte comercial de material betuminoso - RR-1C + CM-30 (40 km)</t>
  </si>
  <si>
    <t>40435</t>
  </si>
  <si>
    <t>2.14</t>
  </si>
  <si>
    <t>Transporte local de material betuminoso</t>
  </si>
  <si>
    <t>3.5</t>
  </si>
  <si>
    <t>3.9</t>
  </si>
  <si>
    <t>3.10</t>
  </si>
  <si>
    <t>3.11</t>
  </si>
  <si>
    <t>3.12</t>
  </si>
  <si>
    <t>3.13</t>
  </si>
  <si>
    <t>42000</t>
  </si>
  <si>
    <t>%</t>
  </si>
  <si>
    <t>42002</t>
  </si>
  <si>
    <t>Instalação de canteiro</t>
  </si>
  <si>
    <t>Fresagem de revestimento asfáltico espessura de 2,5 cm</t>
  </si>
  <si>
    <t>Data :</t>
  </si>
  <si>
    <t xml:space="preserve"> Data Início Previsto :</t>
  </si>
  <si>
    <t xml:space="preserve">Governo Municipal de Santo Antonio do Descoberto - GO        </t>
  </si>
  <si>
    <t xml:space="preserve">BDI : </t>
  </si>
  <si>
    <t>OBRA : RECAPIAMENTO E RECUPERAÇÃO ASFALTICA</t>
  </si>
  <si>
    <t>LOCAL: VIVERSOS PONTOS NA CIDADE</t>
  </si>
  <si>
    <t xml:space="preserve">Responsável : </t>
  </si>
  <si>
    <t>Eng. EDUARDO JUNQUEIRA</t>
  </si>
  <si>
    <t>Engenheiro Civil - CREA 28.971/D - MG</t>
  </si>
  <si>
    <t>DISCRIMINAÇÃO</t>
  </si>
  <si>
    <t>VALOR</t>
  </si>
  <si>
    <t xml:space="preserve">% </t>
  </si>
  <si>
    <t>EM R$</t>
  </si>
  <si>
    <t>R$</t>
  </si>
  <si>
    <t>2</t>
  </si>
  <si>
    <t>3</t>
  </si>
  <si>
    <t>4</t>
  </si>
  <si>
    <t>PERÍODO + BDI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</si>
</sst>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R$&quot;\ #,##0.00"/>
    <numFmt numFmtId="165" formatCode="[$-416]mmmm\-yy;@"/>
    <numFmt numFmtId="166" formatCode="0.0%"/>
    <numFmt numFmtId="167" formatCode="_(* #,##0.00_);_(* \(#,##0.00\);_(* &quot;-&quot;??_);_(@_)"/>
    <numFmt numFmtId="168" formatCode="_(* #,##0.0000_);_(* \(#,##0.0000\);_(* &quot;-&quot;??_);_(@_)"/>
  </numFmts>
  <fonts count="26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4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Times New Roman"/>
      <family val="1"/>
    </font>
    <font>
      <b/>
      <sz val="9"/>
      <color rgb="FF000000"/>
      <name val="Arial Bold"/>
    </font>
    <font>
      <b/>
      <sz val="9"/>
      <color indexed="8"/>
      <name val="Verdana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rgb="FF000000"/>
      <name val="Arial Bold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01">
    <xf numFmtId="0" fontId="0" fillId="0" borderId="0" xfId="0"/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Fill="1" applyBorder="1" applyAlignment="1">
      <alignment horizontal="center" vertical="center"/>
    </xf>
    <xf numFmtId="166" fontId="3" fillId="0" borderId="3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right" vertical="center"/>
    </xf>
    <xf numFmtId="49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right" vertical="center"/>
    </xf>
    <xf numFmtId="4" fontId="2" fillId="0" borderId="17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165" fontId="5" fillId="0" borderId="2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2" fontId="2" fillId="0" borderId="24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4" fontId="4" fillId="0" borderId="25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right" vertical="center"/>
    </xf>
    <xf numFmtId="49" fontId="3" fillId="2" borderId="33" xfId="0" applyNumberFormat="1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4" fontId="2" fillId="0" borderId="36" xfId="0" applyNumberFormat="1" applyFont="1" applyFill="1" applyBorder="1" applyAlignment="1">
      <alignment horizontal="right" vertical="center"/>
    </xf>
    <xf numFmtId="2" fontId="2" fillId="0" borderId="36" xfId="0" applyNumberFormat="1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horizontal="right" vertical="center"/>
    </xf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2" fontId="2" fillId="0" borderId="38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 wrapText="1"/>
    </xf>
    <xf numFmtId="2" fontId="2" fillId="0" borderId="25" xfId="0" applyNumberFormat="1" applyFont="1" applyFill="1" applyBorder="1" applyAlignment="1">
      <alignment horizontal="right" vertical="center"/>
    </xf>
    <xf numFmtId="4" fontId="2" fillId="0" borderId="45" xfId="0" applyNumberFormat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>
      <alignment horizontal="right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right" vertical="center"/>
    </xf>
    <xf numFmtId="4" fontId="2" fillId="0" borderId="41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right" vertical="center"/>
    </xf>
    <xf numFmtId="2" fontId="2" fillId="0" borderId="48" xfId="0" applyNumberFormat="1" applyFont="1" applyFill="1" applyBorder="1" applyAlignment="1">
      <alignment horizontal="right" vertical="center"/>
    </xf>
    <xf numFmtId="4" fontId="2" fillId="0" borderId="49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10" fontId="9" fillId="0" borderId="42" xfId="1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0" fontId="9" fillId="0" borderId="24" xfId="1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 vertical="center"/>
    </xf>
    <xf numFmtId="49" fontId="12" fillId="0" borderId="50" xfId="2" applyNumberFormat="1" applyFont="1" applyBorder="1"/>
    <xf numFmtId="0" fontId="12" fillId="0" borderId="51" xfId="2" applyFont="1" applyBorder="1"/>
    <xf numFmtId="167" fontId="12" fillId="0" borderId="51" xfId="3" applyNumberFormat="1" applyFont="1" applyBorder="1" applyAlignment="1">
      <alignment horizontal="center"/>
    </xf>
    <xf numFmtId="10" fontId="12" fillId="0" borderId="51" xfId="2" applyNumberFormat="1" applyFont="1" applyBorder="1"/>
    <xf numFmtId="10" fontId="13" fillId="0" borderId="51" xfId="2" applyNumberFormat="1" applyFont="1" applyBorder="1"/>
    <xf numFmtId="0" fontId="13" fillId="0" borderId="51" xfId="2" applyFont="1" applyBorder="1"/>
    <xf numFmtId="0" fontId="12" fillId="0" borderId="0" xfId="2" applyFont="1"/>
    <xf numFmtId="49" fontId="12" fillId="0" borderId="52" xfId="2" applyNumberFormat="1" applyFont="1" applyBorder="1"/>
    <xf numFmtId="0" fontId="12" fillId="0" borderId="0" xfId="2" applyFont="1" applyBorder="1"/>
    <xf numFmtId="167" fontId="12" fillId="0" borderId="0" xfId="3" applyNumberFormat="1" applyFont="1" applyBorder="1" applyAlignment="1">
      <alignment horizontal="center"/>
    </xf>
    <xf numFmtId="10" fontId="12" fillId="0" borderId="0" xfId="2" applyNumberFormat="1" applyFont="1" applyBorder="1"/>
    <xf numFmtId="10" fontId="8" fillId="0" borderId="0" xfId="2" applyNumberFormat="1" applyFont="1" applyBorder="1"/>
    <xf numFmtId="0" fontId="8" fillId="0" borderId="0" xfId="2" applyFont="1" applyBorder="1"/>
    <xf numFmtId="10" fontId="13" fillId="0" borderId="0" xfId="2" applyNumberFormat="1" applyFont="1" applyBorder="1"/>
    <xf numFmtId="0" fontId="13" fillId="0" borderId="0" xfId="2" applyFont="1" applyBorder="1"/>
    <xf numFmtId="10" fontId="12" fillId="0" borderId="0" xfId="2" applyNumberFormat="1" applyFont="1" applyBorder="1" applyAlignment="1">
      <alignment horizontal="right"/>
    </xf>
    <xf numFmtId="0" fontId="12" fillId="0" borderId="0" xfId="2" applyFont="1" applyBorder="1" applyAlignment="1">
      <alignment horizontal="right"/>
    </xf>
    <xf numFmtId="10" fontId="14" fillId="0" borderId="0" xfId="2" applyNumberFormat="1" applyFont="1" applyBorder="1"/>
    <xf numFmtId="0" fontId="11" fillId="0" borderId="0" xfId="2" applyFont="1" applyBorder="1" applyAlignment="1">
      <alignment horizontal="right"/>
    </xf>
    <xf numFmtId="10" fontId="15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17" fillId="0" borderId="0" xfId="2" applyFont="1" applyAlignment="1">
      <alignment horizontal="center"/>
    </xf>
    <xf numFmtId="0" fontId="14" fillId="0" borderId="0" xfId="2" applyFont="1" applyBorder="1"/>
    <xf numFmtId="10" fontId="11" fillId="0" borderId="0" xfId="2" applyNumberFormat="1" applyFont="1" applyBorder="1" applyAlignment="1">
      <alignment horizontal="left"/>
    </xf>
    <xf numFmtId="49" fontId="12" fillId="0" borderId="53" xfId="2" applyNumberFormat="1" applyFont="1" applyBorder="1"/>
    <xf numFmtId="0" fontId="8" fillId="0" borderId="54" xfId="2" applyFont="1" applyBorder="1" applyAlignment="1">
      <alignment horizontal="left"/>
    </xf>
    <xf numFmtId="14" fontId="12" fillId="0" borderId="54" xfId="3" applyNumberFormat="1" applyFont="1" applyBorder="1" applyAlignment="1">
      <alignment horizontal="center"/>
    </xf>
    <xf numFmtId="10" fontId="12" fillId="0" borderId="54" xfId="2" applyNumberFormat="1" applyFont="1" applyBorder="1"/>
    <xf numFmtId="10" fontId="11" fillId="0" borderId="54" xfId="2" applyNumberFormat="1" applyFont="1" applyBorder="1" applyAlignment="1">
      <alignment horizontal="right"/>
    </xf>
    <xf numFmtId="0" fontId="11" fillId="0" borderId="54" xfId="2" applyFont="1" applyBorder="1" applyAlignment="1">
      <alignment horizontal="right"/>
    </xf>
    <xf numFmtId="0" fontId="14" fillId="0" borderId="54" xfId="2" applyFont="1" applyBorder="1"/>
    <xf numFmtId="0" fontId="12" fillId="0" borderId="54" xfId="2" applyFont="1" applyBorder="1"/>
    <xf numFmtId="10" fontId="11" fillId="0" borderId="54" xfId="2" applyNumberFormat="1" applyFont="1" applyBorder="1" applyAlignment="1">
      <alignment vertical="top"/>
    </xf>
    <xf numFmtId="10" fontId="13" fillId="0" borderId="54" xfId="2" applyNumberFormat="1" applyFont="1" applyBorder="1"/>
    <xf numFmtId="0" fontId="13" fillId="0" borderId="54" xfId="2" applyFont="1" applyBorder="1"/>
    <xf numFmtId="167" fontId="12" fillId="0" borderId="54" xfId="3" applyNumberFormat="1" applyFont="1" applyBorder="1" applyAlignment="1">
      <alignment horizontal="center"/>
    </xf>
    <xf numFmtId="10" fontId="12" fillId="0" borderId="54" xfId="2" applyNumberFormat="1" applyFont="1" applyBorder="1" applyAlignment="1">
      <alignment vertical="top"/>
    </xf>
    <xf numFmtId="14" fontId="12" fillId="0" borderId="54" xfId="2" applyNumberFormat="1" applyFont="1" applyBorder="1" applyAlignment="1">
      <alignment vertical="top"/>
    </xf>
    <xf numFmtId="10" fontId="12" fillId="0" borderId="0" xfId="2" applyNumberFormat="1" applyFont="1"/>
    <xf numFmtId="0" fontId="11" fillId="0" borderId="54" xfId="2" applyFont="1" applyBorder="1" applyAlignment="1">
      <alignment vertical="top"/>
    </xf>
    <xf numFmtId="0" fontId="12" fillId="0" borderId="55" xfId="2" applyFont="1" applyBorder="1"/>
    <xf numFmtId="0" fontId="12" fillId="0" borderId="53" xfId="2" applyFont="1" applyBorder="1"/>
    <xf numFmtId="0" fontId="13" fillId="0" borderId="0" xfId="2" applyFont="1"/>
    <xf numFmtId="0" fontId="12" fillId="0" borderId="56" xfId="2" applyFont="1" applyBorder="1"/>
    <xf numFmtId="49" fontId="12" fillId="0" borderId="57" xfId="2" applyNumberFormat="1" applyFont="1" applyBorder="1"/>
    <xf numFmtId="0" fontId="12" fillId="0" borderId="57" xfId="2" applyFont="1" applyBorder="1"/>
    <xf numFmtId="167" fontId="15" fillId="0" borderId="60" xfId="3" applyNumberFormat="1" applyFont="1" applyBorder="1" applyAlignment="1">
      <alignment horizontal="center"/>
    </xf>
    <xf numFmtId="10" fontId="15" fillId="0" borderId="61" xfId="3" applyNumberFormat="1" applyFont="1" applyBorder="1" applyAlignment="1">
      <alignment horizontal="center"/>
    </xf>
    <xf numFmtId="10" fontId="15" fillId="0" borderId="50" xfId="2" applyNumberFormat="1" applyFont="1" applyBorder="1" applyAlignment="1">
      <alignment horizontal="right"/>
    </xf>
    <xf numFmtId="0" fontId="15" fillId="0" borderId="62" xfId="2" applyFont="1" applyBorder="1" applyAlignment="1">
      <alignment horizontal="left"/>
    </xf>
    <xf numFmtId="10" fontId="15" fillId="0" borderId="63" xfId="2" applyNumberFormat="1" applyFont="1" applyBorder="1" applyAlignment="1">
      <alignment horizontal="right"/>
    </xf>
    <xf numFmtId="0" fontId="15" fillId="0" borderId="51" xfId="2" applyFont="1" applyBorder="1" applyAlignment="1">
      <alignment horizontal="left"/>
    </xf>
    <xf numFmtId="0" fontId="15" fillId="0" borderId="64" xfId="2" applyFont="1" applyBorder="1" applyAlignment="1">
      <alignment horizontal="left"/>
    </xf>
    <xf numFmtId="10" fontId="15" fillId="0" borderId="64" xfId="2" applyNumberFormat="1" applyFont="1" applyBorder="1" applyAlignment="1">
      <alignment horizontal="right"/>
    </xf>
    <xf numFmtId="10" fontId="18" fillId="0" borderId="63" xfId="2" applyNumberFormat="1" applyFont="1" applyBorder="1" applyAlignment="1">
      <alignment horizontal="right"/>
    </xf>
    <xf numFmtId="0" fontId="15" fillId="0" borderId="56" xfId="2" applyFont="1" applyBorder="1" applyAlignment="1">
      <alignment horizontal="left"/>
    </xf>
    <xf numFmtId="0" fontId="15" fillId="0" borderId="51" xfId="2" applyFont="1" applyBorder="1" applyAlignment="1">
      <alignment horizontal="right"/>
    </xf>
    <xf numFmtId="0" fontId="15" fillId="0" borderId="63" xfId="2" applyFont="1" applyBorder="1" applyAlignment="1">
      <alignment horizontal="right"/>
    </xf>
    <xf numFmtId="0" fontId="15" fillId="0" borderId="50" xfId="2" applyFont="1" applyBorder="1" applyAlignment="1">
      <alignment horizontal="right"/>
    </xf>
    <xf numFmtId="167" fontId="15" fillId="0" borderId="67" xfId="3" applyNumberFormat="1" applyFont="1" applyBorder="1" applyAlignment="1">
      <alignment horizontal="center"/>
    </xf>
    <xf numFmtId="10" fontId="15" fillId="0" borderId="44" xfId="3" applyNumberFormat="1" applyFont="1" applyBorder="1" applyAlignment="1">
      <alignment horizontal="center"/>
    </xf>
    <xf numFmtId="10" fontId="15" fillId="0" borderId="67" xfId="2" applyNumberFormat="1" applyFont="1" applyBorder="1" applyAlignment="1">
      <alignment horizontal="center"/>
    </xf>
    <xf numFmtId="0" fontId="15" fillId="0" borderId="43" xfId="2" applyFont="1" applyBorder="1" applyAlignment="1">
      <alignment horizontal="center"/>
    </xf>
    <xf numFmtId="10" fontId="15" fillId="0" borderId="43" xfId="2" applyNumberFormat="1" applyFont="1" applyBorder="1" applyAlignment="1">
      <alignment horizontal="center"/>
    </xf>
    <xf numFmtId="10" fontId="18" fillId="0" borderId="43" xfId="2" applyNumberFormat="1" applyFont="1" applyBorder="1" applyAlignment="1">
      <alignment horizontal="center"/>
    </xf>
    <xf numFmtId="0" fontId="15" fillId="0" borderId="68" xfId="2" applyFont="1" applyBorder="1" applyAlignment="1">
      <alignment horizontal="center"/>
    </xf>
    <xf numFmtId="49" fontId="19" fillId="0" borderId="67" xfId="2" applyNumberFormat="1" applyFont="1" applyBorder="1" applyAlignment="1">
      <alignment horizontal="left" vertical="center" wrapText="1"/>
    </xf>
    <xf numFmtId="49" fontId="19" fillId="0" borderId="68" xfId="2" applyNumberFormat="1" applyFont="1" applyBorder="1" applyAlignment="1">
      <alignment vertical="center" wrapText="1"/>
    </xf>
    <xf numFmtId="167" fontId="15" fillId="4" borderId="67" xfId="3" applyNumberFormat="1" applyFont="1" applyFill="1" applyBorder="1" applyAlignment="1">
      <alignment horizontal="center"/>
    </xf>
    <xf numFmtId="10" fontId="12" fillId="4" borderId="44" xfId="2" applyNumberFormat="1" applyFont="1" applyFill="1" applyBorder="1"/>
    <xf numFmtId="10" fontId="12" fillId="4" borderId="67" xfId="2" applyNumberFormat="1" applyFont="1" applyFill="1" applyBorder="1"/>
    <xf numFmtId="0" fontId="12" fillId="4" borderId="43" xfId="2" applyFont="1" applyFill="1" applyBorder="1"/>
    <xf numFmtId="10" fontId="12" fillId="4" borderId="43" xfId="2" applyNumberFormat="1" applyFont="1" applyFill="1" applyBorder="1"/>
    <xf numFmtId="10" fontId="13" fillId="4" borderId="43" xfId="2" applyNumberFormat="1" applyFont="1" applyFill="1" applyBorder="1"/>
    <xf numFmtId="0" fontId="12" fillId="4" borderId="68" xfId="2" applyFont="1" applyFill="1" applyBorder="1"/>
    <xf numFmtId="0" fontId="12" fillId="4" borderId="0" xfId="2" applyFont="1" applyFill="1" applyBorder="1"/>
    <xf numFmtId="0" fontId="12" fillId="4" borderId="0" xfId="2" applyFont="1" applyFill="1"/>
    <xf numFmtId="0" fontId="20" fillId="4" borderId="15" xfId="2" applyFont="1" applyFill="1" applyBorder="1" applyAlignment="1">
      <alignment horizontal="center" vertical="center" wrapText="1"/>
    </xf>
    <xf numFmtId="167" fontId="14" fillId="4" borderId="67" xfId="3" applyNumberFormat="1" applyFont="1" applyFill="1" applyBorder="1" applyAlignment="1">
      <alignment horizontal="center"/>
    </xf>
    <xf numFmtId="10" fontId="21" fillId="4" borderId="44" xfId="3" applyNumberFormat="1" applyFont="1" applyFill="1" applyBorder="1"/>
    <xf numFmtId="10" fontId="13" fillId="4" borderId="67" xfId="3" applyNumberFormat="1" applyFont="1" applyFill="1" applyBorder="1"/>
    <xf numFmtId="39" fontId="12" fillId="4" borderId="43" xfId="3" applyNumberFormat="1" applyFont="1" applyFill="1" applyBorder="1"/>
    <xf numFmtId="10" fontId="13" fillId="4" borderId="43" xfId="3" applyNumberFormat="1" applyFont="1" applyFill="1" applyBorder="1"/>
    <xf numFmtId="39" fontId="13" fillId="4" borderId="43" xfId="3" applyNumberFormat="1" applyFont="1" applyFill="1" applyBorder="1"/>
    <xf numFmtId="49" fontId="22" fillId="0" borderId="67" xfId="2" applyNumberFormat="1" applyFont="1" applyBorder="1" applyAlignment="1">
      <alignment horizontal="left" vertical="center"/>
    </xf>
    <xf numFmtId="49" fontId="22" fillId="0" borderId="68" xfId="2" applyNumberFormat="1" applyFont="1" applyBorder="1" applyAlignment="1">
      <alignment vertical="center"/>
    </xf>
    <xf numFmtId="10" fontId="13" fillId="5" borderId="43" xfId="3" applyNumberFormat="1" applyFont="1" applyFill="1" applyBorder="1"/>
    <xf numFmtId="10" fontId="12" fillId="4" borderId="0" xfId="2" applyNumberFormat="1" applyFont="1" applyFill="1" applyBorder="1"/>
    <xf numFmtId="49" fontId="19" fillId="0" borderId="67" xfId="2" applyNumberFormat="1" applyFont="1" applyBorder="1" applyAlignment="1">
      <alignment horizontal="left" vertical="center"/>
    </xf>
    <xf numFmtId="0" fontId="20" fillId="4" borderId="32" xfId="2" applyFont="1" applyFill="1" applyBorder="1" applyAlignment="1">
      <alignment horizontal="center" vertical="center" wrapText="1"/>
    </xf>
    <xf numFmtId="10" fontId="12" fillId="5" borderId="43" xfId="2" applyNumberFormat="1" applyFont="1" applyFill="1" applyBorder="1"/>
    <xf numFmtId="39" fontId="12" fillId="5" borderId="43" xfId="3" applyNumberFormat="1" applyFont="1" applyFill="1" applyBorder="1"/>
    <xf numFmtId="10" fontId="13" fillId="5" borderId="43" xfId="2" applyNumberFormat="1" applyFont="1" applyFill="1" applyBorder="1"/>
    <xf numFmtId="49" fontId="22" fillId="0" borderId="68" xfId="2" applyNumberFormat="1" applyFont="1" applyBorder="1" applyAlignment="1">
      <alignment vertical="center" wrapText="1"/>
    </xf>
    <xf numFmtId="39" fontId="12" fillId="4" borderId="68" xfId="3" applyNumberFormat="1" applyFont="1" applyFill="1" applyBorder="1"/>
    <xf numFmtId="0" fontId="20" fillId="4" borderId="14" xfId="2" applyFont="1" applyFill="1" applyBorder="1" applyAlignment="1">
      <alignment horizontal="center" vertical="center" wrapText="1"/>
    </xf>
    <xf numFmtId="167" fontId="15" fillId="4" borderId="69" xfId="3" applyNumberFormat="1" applyFont="1" applyFill="1" applyBorder="1" applyAlignment="1">
      <alignment horizontal="center"/>
    </xf>
    <xf numFmtId="10" fontId="21" fillId="4" borderId="70" xfId="3" applyNumberFormat="1" applyFont="1" applyFill="1" applyBorder="1"/>
    <xf numFmtId="49" fontId="23" fillId="0" borderId="67" xfId="2" applyNumberFormat="1" applyFont="1" applyBorder="1" applyAlignment="1">
      <alignment horizontal="left" vertical="center"/>
    </xf>
    <xf numFmtId="49" fontId="19" fillId="0" borderId="68" xfId="2" applyNumberFormat="1" applyFont="1" applyBorder="1" applyAlignment="1">
      <alignment vertical="center"/>
    </xf>
    <xf numFmtId="10" fontId="24" fillId="4" borderId="70" xfId="3" applyNumberFormat="1" applyFont="1" applyFill="1" applyBorder="1"/>
    <xf numFmtId="49" fontId="25" fillId="0" borderId="68" xfId="2" applyNumberFormat="1" applyFont="1" applyBorder="1" applyAlignment="1">
      <alignment vertical="center"/>
    </xf>
    <xf numFmtId="49" fontId="23" fillId="0" borderId="71" xfId="2" applyNumberFormat="1" applyFont="1" applyBorder="1" applyAlignment="1">
      <alignment horizontal="left" vertical="center"/>
    </xf>
    <xf numFmtId="49" fontId="19" fillId="0" borderId="72" xfId="2" applyNumberFormat="1" applyFont="1" applyBorder="1" applyAlignment="1">
      <alignment vertical="center"/>
    </xf>
    <xf numFmtId="167" fontId="15" fillId="4" borderId="71" xfId="3" applyNumberFormat="1" applyFont="1" applyFill="1" applyBorder="1" applyAlignment="1">
      <alignment horizontal="center"/>
    </xf>
    <xf numFmtId="10" fontId="24" fillId="4" borderId="73" xfId="3" applyNumberFormat="1" applyFont="1" applyFill="1" applyBorder="1"/>
    <xf numFmtId="10" fontId="12" fillId="4" borderId="71" xfId="2" applyNumberFormat="1" applyFont="1" applyFill="1" applyBorder="1"/>
    <xf numFmtId="39" fontId="12" fillId="4" borderId="74" xfId="3" applyNumberFormat="1" applyFont="1" applyFill="1" applyBorder="1"/>
    <xf numFmtId="10" fontId="12" fillId="4" borderId="74" xfId="2" applyNumberFormat="1" applyFont="1" applyFill="1" applyBorder="1"/>
    <xf numFmtId="10" fontId="13" fillId="4" borderId="74" xfId="2" applyNumberFormat="1" applyFont="1" applyFill="1" applyBorder="1"/>
    <xf numFmtId="10" fontId="13" fillId="4" borderId="74" xfId="3" applyNumberFormat="1" applyFont="1" applyFill="1" applyBorder="1"/>
    <xf numFmtId="0" fontId="12" fillId="4" borderId="74" xfId="2" applyFont="1" applyFill="1" applyBorder="1"/>
    <xf numFmtId="49" fontId="12" fillId="0" borderId="0" xfId="2" applyNumberFormat="1" applyFont="1"/>
    <xf numFmtId="167" fontId="12" fillId="0" borderId="0" xfId="3" applyNumberFormat="1" applyFont="1" applyAlignment="1">
      <alignment horizontal="center"/>
    </xf>
    <xf numFmtId="10" fontId="13" fillId="0" borderId="0" xfId="2" applyNumberFormat="1" applyFont="1"/>
    <xf numFmtId="49" fontId="12" fillId="0" borderId="60" xfId="2" applyNumberFormat="1" applyFont="1" applyBorder="1"/>
    <xf numFmtId="0" fontId="15" fillId="0" borderId="61" xfId="2" applyFont="1" applyBorder="1" applyAlignment="1">
      <alignment horizontal="right"/>
    </xf>
    <xf numFmtId="10" fontId="15" fillId="0" borderId="75" xfId="2" applyNumberFormat="1" applyFont="1" applyBorder="1"/>
    <xf numFmtId="10" fontId="15" fillId="0" borderId="76" xfId="2" applyNumberFormat="1" applyFont="1" applyBorder="1"/>
    <xf numFmtId="167" fontId="15" fillId="0" borderId="77" xfId="3" applyNumberFormat="1" applyFont="1" applyBorder="1" applyAlignment="1">
      <alignment horizontal="center"/>
    </xf>
    <xf numFmtId="10" fontId="15" fillId="0" borderId="77" xfId="2" applyNumberFormat="1" applyFont="1" applyBorder="1"/>
    <xf numFmtId="10" fontId="18" fillId="0" borderId="77" xfId="2" applyNumberFormat="1" applyFont="1" applyBorder="1"/>
    <xf numFmtId="0" fontId="12" fillId="0" borderId="77" xfId="2" applyFont="1" applyBorder="1"/>
    <xf numFmtId="167" fontId="13" fillId="0" borderId="77" xfId="2" applyNumberFormat="1" applyFont="1" applyBorder="1"/>
    <xf numFmtId="49" fontId="12" fillId="0" borderId="67" xfId="2" applyNumberFormat="1" applyFont="1" applyBorder="1"/>
    <xf numFmtId="0" fontId="15" fillId="0" borderId="44" xfId="2" applyFont="1" applyBorder="1" applyAlignment="1">
      <alignment horizontal="right"/>
    </xf>
    <xf numFmtId="10" fontId="15" fillId="0" borderId="68" xfId="2" applyNumberFormat="1" applyFont="1" applyBorder="1"/>
    <xf numFmtId="10" fontId="15" fillId="0" borderId="42" xfId="2" applyNumberFormat="1" applyFont="1" applyBorder="1"/>
    <xf numFmtId="167" fontId="15" fillId="0" borderId="43" xfId="3" applyNumberFormat="1" applyFont="1" applyBorder="1" applyAlignment="1">
      <alignment horizontal="right"/>
    </xf>
    <xf numFmtId="10" fontId="15" fillId="0" borderId="43" xfId="2" applyNumberFormat="1" applyFont="1" applyBorder="1"/>
    <xf numFmtId="167" fontId="15" fillId="0" borderId="43" xfId="3" applyNumberFormat="1" applyFont="1" applyBorder="1" applyAlignment="1"/>
    <xf numFmtId="10" fontId="18" fillId="0" borderId="43" xfId="2" applyNumberFormat="1" applyFont="1" applyBorder="1"/>
    <xf numFmtId="0" fontId="12" fillId="0" borderId="43" xfId="2" applyFont="1" applyBorder="1"/>
    <xf numFmtId="0" fontId="13" fillId="0" borderId="43" xfId="2" applyFont="1" applyBorder="1"/>
    <xf numFmtId="168" fontId="15" fillId="0" borderId="67" xfId="3" applyNumberFormat="1" applyFont="1" applyBorder="1" applyAlignment="1">
      <alignment horizontal="center"/>
    </xf>
    <xf numFmtId="167" fontId="15" fillId="0" borderId="43" xfId="2" applyNumberFormat="1" applyFont="1" applyBorder="1"/>
    <xf numFmtId="43" fontId="15" fillId="0" borderId="43" xfId="2" applyNumberFormat="1" applyFont="1" applyBorder="1"/>
    <xf numFmtId="4" fontId="15" fillId="0" borderId="43" xfId="2" applyNumberFormat="1" applyFont="1" applyBorder="1"/>
    <xf numFmtId="0" fontId="15" fillId="0" borderId="43" xfId="2" applyFont="1" applyBorder="1"/>
    <xf numFmtId="49" fontId="12" fillId="0" borderId="71" xfId="2" applyNumberFormat="1" applyFont="1" applyBorder="1"/>
    <xf numFmtId="0" fontId="12" fillId="0" borderId="73" xfId="2" applyFont="1" applyBorder="1"/>
    <xf numFmtId="167" fontId="15" fillId="0" borderId="71" xfId="3" applyNumberFormat="1" applyFont="1" applyBorder="1" applyAlignment="1">
      <alignment horizontal="center"/>
    </xf>
    <xf numFmtId="10" fontId="15" fillId="0" borderId="72" xfId="2" applyNumberFormat="1" applyFont="1" applyBorder="1"/>
    <xf numFmtId="10" fontId="15" fillId="0" borderId="78" xfId="2" applyNumberFormat="1" applyFont="1" applyBorder="1"/>
    <xf numFmtId="0" fontId="15" fillId="0" borderId="74" xfId="2" applyFont="1" applyBorder="1"/>
    <xf numFmtId="10" fontId="15" fillId="0" borderId="74" xfId="2" applyNumberFormat="1" applyFont="1" applyBorder="1"/>
    <xf numFmtId="10" fontId="18" fillId="0" borderId="74" xfId="2" applyNumberFormat="1" applyFont="1" applyBorder="1"/>
    <xf numFmtId="0" fontId="12" fillId="0" borderId="74" xfId="2" applyFont="1" applyBorder="1"/>
    <xf numFmtId="0" fontId="13" fillId="0" borderId="74" xfId="2" applyFont="1" applyBorder="1"/>
    <xf numFmtId="49" fontId="12" fillId="0" borderId="0" xfId="2" applyNumberFormat="1" applyFont="1" applyBorder="1"/>
    <xf numFmtId="0" fontId="12" fillId="0" borderId="79" xfId="2" applyFont="1" applyBorder="1"/>
    <xf numFmtId="10" fontId="13" fillId="5" borderId="68" xfId="2" applyNumberFormat="1" applyFont="1" applyFill="1" applyBorder="1"/>
    <xf numFmtId="10" fontId="13" fillId="4" borderId="68" xfId="2" applyNumberFormat="1" applyFont="1" applyFill="1" applyBorder="1"/>
    <xf numFmtId="39" fontId="12" fillId="4" borderId="72" xfId="3" applyNumberFormat="1" applyFont="1" applyFill="1" applyBorder="1"/>
    <xf numFmtId="0" fontId="2" fillId="6" borderId="47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left" vertical="center" wrapText="1"/>
    </xf>
    <xf numFmtId="4" fontId="9" fillId="0" borderId="22" xfId="1" applyNumberFormat="1" applyFont="1" applyBorder="1" applyAlignment="1">
      <alignment horizontal="center" vertical="center"/>
    </xf>
    <xf numFmtId="4" fontId="9" fillId="0" borderId="10" xfId="1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4" fontId="9" fillId="0" borderId="44" xfId="1" applyNumberFormat="1" applyFont="1" applyBorder="1" applyAlignment="1">
      <alignment horizontal="center" vertical="center"/>
    </xf>
    <xf numFmtId="4" fontId="9" fillId="0" borderId="27" xfId="1" applyNumberFormat="1" applyFont="1" applyBorder="1" applyAlignment="1">
      <alignment horizontal="center" vertical="center"/>
    </xf>
    <xf numFmtId="49" fontId="15" fillId="0" borderId="58" xfId="2" applyNumberFormat="1" applyFont="1" applyBorder="1" applyAlignment="1">
      <alignment horizontal="center" vertical="center"/>
    </xf>
    <xf numFmtId="49" fontId="15" fillId="0" borderId="65" xfId="2" applyNumberFormat="1" applyFont="1" applyBorder="1" applyAlignment="1">
      <alignment horizontal="center" vertical="center"/>
    </xf>
    <xf numFmtId="0" fontId="15" fillId="0" borderId="59" xfId="2" applyFont="1" applyBorder="1" applyAlignment="1">
      <alignment horizontal="center" vertical="center"/>
    </xf>
    <xf numFmtId="0" fontId="15" fillId="0" borderId="66" xfId="2" applyFont="1" applyBorder="1" applyAlignment="1">
      <alignment horizontal="center" vertical="center"/>
    </xf>
    <xf numFmtId="14" fontId="14" fillId="0" borderId="0" xfId="2" applyNumberFormat="1" applyFont="1" applyBorder="1" applyAlignment="1">
      <alignment horizontal="left"/>
    </xf>
    <xf numFmtId="0" fontId="5" fillId="0" borderId="0" xfId="2" applyFont="1" applyFill="1" applyAlignment="1">
      <alignment horizontal="center" vertical="center" wrapText="1"/>
    </xf>
    <xf numFmtId="0" fontId="16" fillId="0" borderId="0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2" applyFont="1" applyBorder="1" applyAlignment="1">
      <alignment wrapText="1"/>
    </xf>
  </cellXfs>
  <cellStyles count="4">
    <cellStyle name="Normal" xfId="0" builtinId="0"/>
    <cellStyle name="Normal 2" xfId="2"/>
    <cellStyle name="Porcentagem" xfId="1" builtinId="5"/>
    <cellStyle name="Separador de milhares 2" xfId="3"/>
  </cellStyles>
  <dxfs count="10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3962400</xdr:colOff>
      <xdr:row>0</xdr:row>
      <xdr:rowOff>123825</xdr:rowOff>
    </xdr:from>
    <xdr:to>
      <xdr:col>3</xdr:col>
      <xdr:colOff>4781550</xdr:colOff>
      <xdr:row>0</xdr:row>
      <xdr:rowOff>952500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81750" y="12382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819150</xdr:colOff>
      <xdr:row>4</xdr:row>
      <xdr:rowOff>85725</xdr:rowOff>
    </xdr:to>
    <xdr:pic>
      <xdr:nvPicPr>
        <xdr:cNvPr id="2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" y="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224152</xdr:colOff>
      <xdr:row>35</xdr:row>
      <xdr:rowOff>128902</xdr:rowOff>
    </xdr:from>
    <xdr:to>
      <xdr:col>15</xdr:col>
      <xdr:colOff>142874</xdr:colOff>
      <xdr:row>44</xdr:row>
      <xdr:rowOff>154101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rot="16200000">
          <a:off x="12047399" y="5414937"/>
          <a:ext cx="1525386" cy="185944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ONOGRAMA%20AGDR%20-%20ASFALTO%20Santo%20Ant&#244;nio%20do%20Descober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bkps\CRO%2011\Cronogramas\OBRA%2067-CRO11\LICITA&#199;&#195;O\01%20-%20CRO%2011%20CONC%2002-10\PROPOSTA\CRONOGRAMA%2012%20ME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bkps\CRO%2011\Cronogramas\CRONOGRAMA%2012%20MESES%20LICITA&#199;&#195;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 Pavimentação"/>
      <sheetName val="DADOS"/>
      <sheetName val="CASTELO D'ÁGUA"/>
    </sheetNames>
    <sheetDataSet>
      <sheetData sheetId="0"/>
      <sheetData sheetId="1">
        <row r="8">
          <cell r="I8" t="str">
            <v>DIAS</v>
          </cell>
        </row>
        <row r="9">
          <cell r="I9">
            <v>30</v>
          </cell>
        </row>
        <row r="10">
          <cell r="I10">
            <v>0.22500000000000001</v>
          </cell>
          <cell r="J10" t="str">
            <v>Incluso</v>
          </cell>
        </row>
        <row r="17">
          <cell r="AD17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Cronograma"/>
    </sheetNames>
    <sheetDataSet>
      <sheetData sheetId="0"/>
      <sheetData sheetId="1">
        <row r="46">
          <cell r="B46" t="str">
            <v xml:space="preserve">R$ DO  PERÍODO  </v>
          </cell>
        </row>
        <row r="47">
          <cell r="B47" t="str">
            <v xml:space="preserve">R$ ACUMULADO  </v>
          </cell>
        </row>
        <row r="49">
          <cell r="B49" t="str">
            <v xml:space="preserve">% ACUMULADA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Cronograma"/>
    </sheetNames>
    <sheetDataSet>
      <sheetData sheetId="0"/>
      <sheetData sheetId="1">
        <row r="48">
          <cell r="B48" t="str">
            <v xml:space="preserve">% DO PERÍODO  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showGridLines="0" topLeftCell="B43" zoomScale="76" zoomScaleNormal="76" workbookViewId="0">
      <selection activeCell="D52" sqref="D52"/>
    </sheetView>
  </sheetViews>
  <sheetFormatPr defaultRowHeight="12.75" outlineLevelRow="1"/>
  <cols>
    <col min="1" max="1" width="12.42578125" style="1" customWidth="1"/>
    <col min="2" max="2" width="14.28515625" style="2" customWidth="1"/>
    <col min="3" max="3" width="9.5703125" style="1" customWidth="1"/>
    <col min="4" max="4" width="98" style="4" customWidth="1"/>
    <col min="5" max="5" width="8.7109375" style="1" customWidth="1"/>
    <col min="6" max="6" width="16.85546875" style="1" customWidth="1"/>
    <col min="7" max="8" width="13.140625" style="1" customWidth="1"/>
    <col min="9" max="9" width="28.28515625" style="1" customWidth="1"/>
    <col min="10" max="10" width="9.140625" style="1"/>
    <col min="11" max="11" width="21.5703125" style="1" customWidth="1"/>
    <col min="12" max="16384" width="9.140625" style="1"/>
  </cols>
  <sheetData>
    <row r="1" spans="1:10" ht="79.5" customHeight="1">
      <c r="A1" s="3"/>
      <c r="C1" s="3"/>
      <c r="D1" s="5"/>
      <c r="E1" s="3"/>
      <c r="F1" s="3"/>
      <c r="G1" s="3"/>
      <c r="H1" s="3"/>
      <c r="I1" s="3"/>
    </row>
    <row r="2" spans="1:10" ht="18">
      <c r="A2" s="286" t="s">
        <v>17</v>
      </c>
      <c r="B2" s="286"/>
      <c r="C2" s="286"/>
      <c r="D2" s="286"/>
      <c r="E2" s="286"/>
      <c r="F2" s="286"/>
      <c r="G2" s="286"/>
      <c r="H2" s="286"/>
      <c r="I2" s="286"/>
    </row>
    <row r="3" spans="1:10" ht="18">
      <c r="A3" s="286" t="s">
        <v>15</v>
      </c>
      <c r="B3" s="286"/>
      <c r="C3" s="286"/>
      <c r="D3" s="286"/>
      <c r="E3" s="286"/>
      <c r="F3" s="286"/>
      <c r="G3" s="286"/>
      <c r="H3" s="286"/>
      <c r="I3" s="286"/>
    </row>
    <row r="4" spans="1:10" ht="18.75" thickBot="1">
      <c r="A4" s="286" t="s">
        <v>16</v>
      </c>
      <c r="B4" s="286"/>
      <c r="C4" s="286"/>
      <c r="D4" s="286"/>
      <c r="E4" s="286"/>
      <c r="F4" s="286"/>
      <c r="G4" s="286"/>
      <c r="H4" s="286"/>
      <c r="I4" s="286"/>
    </row>
    <row r="5" spans="1:10" ht="19.5" customHeight="1" thickBot="1">
      <c r="A5" s="283" t="s">
        <v>19</v>
      </c>
      <c r="B5" s="284"/>
      <c r="C5" s="284"/>
      <c r="D5" s="284"/>
      <c r="E5" s="284"/>
      <c r="F5" s="284"/>
      <c r="G5" s="284"/>
      <c r="H5" s="284"/>
      <c r="I5" s="285"/>
      <c r="J5" s="3"/>
    </row>
    <row r="6" spans="1:10" ht="15" customHeight="1" thickBot="1">
      <c r="A6" s="6"/>
      <c r="B6" s="7"/>
      <c r="C6" s="6"/>
      <c r="D6" s="8"/>
      <c r="E6" s="6"/>
      <c r="F6" s="6"/>
      <c r="G6" s="6"/>
      <c r="H6" s="6"/>
      <c r="I6" s="6"/>
    </row>
    <row r="7" spans="1:10" ht="18">
      <c r="A7" s="49"/>
      <c r="B7" s="50"/>
      <c r="C7" s="51" t="s">
        <v>36</v>
      </c>
      <c r="D7" s="52" t="s">
        <v>18</v>
      </c>
      <c r="E7" s="51"/>
      <c r="F7" s="51"/>
      <c r="G7" s="51"/>
      <c r="H7" s="51" t="s">
        <v>41</v>
      </c>
      <c r="I7" s="53">
        <v>41498</v>
      </c>
    </row>
    <row r="8" spans="1:10" ht="18">
      <c r="A8" s="54"/>
      <c r="B8" s="55"/>
      <c r="C8" s="56" t="s">
        <v>52</v>
      </c>
      <c r="D8" s="57"/>
      <c r="E8" s="56"/>
      <c r="F8" s="56"/>
      <c r="G8" s="56"/>
      <c r="H8" s="56"/>
      <c r="I8" s="58"/>
    </row>
    <row r="9" spans="1:10" ht="18.75" thickBot="1">
      <c r="A9" s="59"/>
      <c r="B9" s="60"/>
      <c r="C9" s="61" t="s">
        <v>20</v>
      </c>
      <c r="D9" s="62"/>
      <c r="E9" s="61"/>
      <c r="F9" s="61"/>
      <c r="G9" s="61"/>
      <c r="H9" s="61"/>
      <c r="I9" s="63"/>
    </row>
    <row r="10" spans="1:10" ht="15.75" thickBot="1">
      <c r="A10" s="13"/>
      <c r="B10" s="14"/>
      <c r="C10" s="13"/>
      <c r="D10" s="15"/>
      <c r="E10" s="13"/>
      <c r="F10" s="13"/>
      <c r="G10" s="13"/>
      <c r="H10" s="13"/>
      <c r="I10" s="13"/>
    </row>
    <row r="11" spans="1:10" ht="20.100000000000001" customHeight="1" thickBot="1">
      <c r="A11" s="287" t="s">
        <v>4</v>
      </c>
      <c r="B11" s="288"/>
      <c r="C11" s="288"/>
      <c r="D11" s="288"/>
      <c r="E11" s="288"/>
      <c r="F11" s="288"/>
      <c r="G11" s="288"/>
      <c r="H11" s="288"/>
      <c r="I11" s="289"/>
    </row>
    <row r="12" spans="1:10" ht="15.75" thickBot="1">
      <c r="A12" s="13"/>
      <c r="B12" s="14"/>
      <c r="C12" s="13"/>
      <c r="D12" s="15"/>
      <c r="E12" s="13"/>
      <c r="F12" s="13"/>
      <c r="G12" s="13"/>
      <c r="H12" s="13"/>
      <c r="I12" s="13"/>
    </row>
    <row r="13" spans="1:10" ht="60.75" thickBot="1">
      <c r="A13" s="16" t="s">
        <v>13</v>
      </c>
      <c r="B13" s="17" t="s">
        <v>14</v>
      </c>
      <c r="C13" s="16" t="s">
        <v>0</v>
      </c>
      <c r="D13" s="18" t="s">
        <v>1</v>
      </c>
      <c r="E13" s="16" t="s">
        <v>3</v>
      </c>
      <c r="F13" s="16" t="s">
        <v>2</v>
      </c>
      <c r="G13" s="18" t="s">
        <v>21</v>
      </c>
      <c r="H13" s="18" t="s">
        <v>40</v>
      </c>
      <c r="I13" s="16" t="s">
        <v>22</v>
      </c>
    </row>
    <row r="14" spans="1:10" ht="12.95" customHeight="1">
      <c r="A14" s="13"/>
      <c r="B14" s="14"/>
      <c r="C14" s="13"/>
      <c r="D14" s="15"/>
      <c r="E14" s="13"/>
      <c r="F14" s="13"/>
      <c r="G14" s="13"/>
      <c r="H14" s="13"/>
      <c r="I14" s="13"/>
    </row>
    <row r="15" spans="1:10" ht="12.95" customHeight="1">
      <c r="A15" s="10"/>
      <c r="B15" s="10"/>
      <c r="C15" s="12"/>
      <c r="D15" s="10"/>
      <c r="E15" s="19"/>
      <c r="F15" s="20"/>
      <c r="G15" s="20"/>
      <c r="H15" s="20"/>
      <c r="I15" s="11"/>
    </row>
    <row r="16" spans="1:10" ht="20.100000000000001" customHeight="1" outlineLevel="1" thickBot="1">
      <c r="A16" s="11"/>
      <c r="B16" s="10"/>
      <c r="C16" s="10"/>
      <c r="D16" s="12"/>
      <c r="E16" s="10"/>
      <c r="F16" s="31"/>
      <c r="G16" s="20"/>
      <c r="H16" s="33"/>
      <c r="I16" s="31"/>
    </row>
    <row r="17" spans="1:11" ht="20.100000000000001" customHeight="1">
      <c r="A17" s="41"/>
      <c r="B17" s="36"/>
      <c r="C17" s="80" t="s">
        <v>23</v>
      </c>
      <c r="D17" s="81" t="s">
        <v>25</v>
      </c>
      <c r="E17" s="39"/>
      <c r="F17" s="40"/>
      <c r="G17" s="39"/>
      <c r="H17" s="42"/>
      <c r="I17" s="43">
        <f>SUM(I18:I20)</f>
        <v>2312947.0608999999</v>
      </c>
    </row>
    <row r="18" spans="1:11" ht="20.100000000000001" customHeight="1" outlineLevel="1">
      <c r="A18" s="75" t="s">
        <v>11</v>
      </c>
      <c r="B18" s="70" t="s">
        <v>55</v>
      </c>
      <c r="C18" s="70" t="s">
        <v>56</v>
      </c>
      <c r="D18" s="68" t="s">
        <v>42</v>
      </c>
      <c r="E18" s="78" t="s">
        <v>7</v>
      </c>
      <c r="F18" s="82">
        <v>8467.36</v>
      </c>
      <c r="G18" s="71"/>
      <c r="H18" s="72">
        <v>9.19</v>
      </c>
      <c r="I18" s="66">
        <f>H18*F18</f>
        <v>77815.038400000005</v>
      </c>
    </row>
    <row r="19" spans="1:11" ht="20.100000000000001" customHeight="1" outlineLevel="1">
      <c r="A19" s="75" t="s">
        <v>11</v>
      </c>
      <c r="B19" s="70" t="s">
        <v>57</v>
      </c>
      <c r="C19" s="70" t="s">
        <v>58</v>
      </c>
      <c r="D19" s="68" t="s">
        <v>59</v>
      </c>
      <c r="E19" s="77" t="s">
        <v>33</v>
      </c>
      <c r="F19" s="82">
        <v>127010</v>
      </c>
      <c r="G19" s="71"/>
      <c r="H19" s="72">
        <v>1.53</v>
      </c>
      <c r="I19" s="66">
        <f>H19*F19</f>
        <v>194325.30000000002</v>
      </c>
    </row>
    <row r="20" spans="1:11" ht="20.100000000000001" customHeight="1" outlineLevel="1" thickBot="1">
      <c r="A20" s="22" t="s">
        <v>11</v>
      </c>
      <c r="B20" s="23" t="s">
        <v>60</v>
      </c>
      <c r="C20" s="44" t="s">
        <v>61</v>
      </c>
      <c r="D20" s="29" t="s">
        <v>62</v>
      </c>
      <c r="E20" s="24" t="s">
        <v>7</v>
      </c>
      <c r="F20" s="64">
        <v>50804.25</v>
      </c>
      <c r="G20" s="65"/>
      <c r="H20" s="67">
        <v>40.17</v>
      </c>
      <c r="I20" s="32">
        <f>H20*F20</f>
        <v>2040806.7225000001</v>
      </c>
    </row>
    <row r="21" spans="1:11" ht="20.100000000000001" customHeight="1" outlineLevel="1" thickBot="1">
      <c r="A21" s="11"/>
      <c r="B21" s="10"/>
      <c r="C21" s="10"/>
      <c r="D21" s="12"/>
      <c r="E21" s="10"/>
      <c r="F21" s="31"/>
      <c r="G21" s="20"/>
      <c r="H21" s="33"/>
      <c r="I21" s="31"/>
    </row>
    <row r="22" spans="1:11" ht="20.100000000000001" customHeight="1" thickBot="1">
      <c r="A22" s="92"/>
      <c r="B22" s="83"/>
      <c r="C22" s="83" t="s">
        <v>23</v>
      </c>
      <c r="D22" s="93" t="s">
        <v>31</v>
      </c>
      <c r="E22" s="84"/>
      <c r="F22" s="94"/>
      <c r="G22" s="84"/>
      <c r="H22" s="95"/>
      <c r="I22" s="96">
        <f>SUM(I23:I36)</f>
        <v>4879186.5446779998</v>
      </c>
    </row>
    <row r="23" spans="1:11" ht="20.25" customHeight="1">
      <c r="A23" s="86" t="s">
        <v>11</v>
      </c>
      <c r="B23" s="87" t="s">
        <v>63</v>
      </c>
      <c r="C23" s="87" t="s">
        <v>6</v>
      </c>
      <c r="D23" s="101" t="s">
        <v>64</v>
      </c>
      <c r="E23" s="88" t="s">
        <v>7</v>
      </c>
      <c r="F23" s="89">
        <v>8467.36</v>
      </c>
      <c r="G23" s="90"/>
      <c r="H23" s="102">
        <v>5.9</v>
      </c>
      <c r="I23" s="91">
        <f t="shared" ref="I23:I28" si="0">H23*F23</f>
        <v>49957.424000000006</v>
      </c>
      <c r="K23" s="35"/>
    </row>
    <row r="24" spans="1:11" ht="20.100000000000001" customHeight="1">
      <c r="A24" s="75" t="s">
        <v>11</v>
      </c>
      <c r="B24" s="70" t="s">
        <v>37</v>
      </c>
      <c r="C24" s="70" t="s">
        <v>24</v>
      </c>
      <c r="D24" s="99" t="s">
        <v>65</v>
      </c>
      <c r="E24" s="77" t="s">
        <v>33</v>
      </c>
      <c r="F24" s="79">
        <v>127010</v>
      </c>
      <c r="G24" s="71"/>
      <c r="H24" s="72">
        <v>1.57</v>
      </c>
      <c r="I24" s="66">
        <f t="shared" si="0"/>
        <v>199405.7</v>
      </c>
      <c r="K24" s="30"/>
    </row>
    <row r="25" spans="1:11" ht="20.100000000000001" customHeight="1" outlineLevel="1">
      <c r="A25" s="75" t="s">
        <v>11</v>
      </c>
      <c r="B25" s="70" t="s">
        <v>66</v>
      </c>
      <c r="C25" s="70" t="s">
        <v>44</v>
      </c>
      <c r="D25" s="99" t="s">
        <v>67</v>
      </c>
      <c r="E25" s="78" t="s">
        <v>7</v>
      </c>
      <c r="F25" s="73">
        <f>169347.5*0.2</f>
        <v>33869.5</v>
      </c>
      <c r="G25" s="71"/>
      <c r="H25" s="72">
        <v>13.2</v>
      </c>
      <c r="I25" s="66">
        <f t="shared" si="0"/>
        <v>447077.39999999997</v>
      </c>
    </row>
    <row r="26" spans="1:11" ht="20.100000000000001" customHeight="1" outlineLevel="1">
      <c r="A26" s="75" t="s">
        <v>11</v>
      </c>
      <c r="B26" s="70" t="s">
        <v>68</v>
      </c>
      <c r="C26" s="70" t="s">
        <v>45</v>
      </c>
      <c r="D26" s="99" t="s">
        <v>50</v>
      </c>
      <c r="E26" s="78" t="s">
        <v>5</v>
      </c>
      <c r="F26" s="73">
        <v>169347.5</v>
      </c>
      <c r="G26" s="71"/>
      <c r="H26" s="72">
        <v>0.28999999999999998</v>
      </c>
      <c r="I26" s="66">
        <f t="shared" si="0"/>
        <v>49110.774999999994</v>
      </c>
    </row>
    <row r="27" spans="1:11" ht="20.100000000000001" customHeight="1" outlineLevel="1">
      <c r="A27" s="75" t="s">
        <v>11</v>
      </c>
      <c r="B27" s="70" t="s">
        <v>69</v>
      </c>
      <c r="C27" s="70" t="s">
        <v>46</v>
      </c>
      <c r="D27" s="99" t="s">
        <v>70</v>
      </c>
      <c r="E27" s="78" t="s">
        <v>5</v>
      </c>
      <c r="F27" s="73">
        <v>169347.5</v>
      </c>
      <c r="G27" s="71"/>
      <c r="H27" s="72">
        <v>0.3</v>
      </c>
      <c r="I27" s="66">
        <f t="shared" si="0"/>
        <v>50804.25</v>
      </c>
    </row>
    <row r="28" spans="1:11" ht="35.25" customHeight="1" outlineLevel="1">
      <c r="A28" s="75" t="s">
        <v>11</v>
      </c>
      <c r="B28" s="70" t="s">
        <v>71</v>
      </c>
      <c r="C28" s="70" t="s">
        <v>47</v>
      </c>
      <c r="D28" s="99" t="s">
        <v>72</v>
      </c>
      <c r="E28" s="78" t="s">
        <v>7</v>
      </c>
      <c r="F28" s="73">
        <v>5080</v>
      </c>
      <c r="G28" s="71"/>
      <c r="H28" s="72">
        <v>259.76</v>
      </c>
      <c r="I28" s="66">
        <f t="shared" si="0"/>
        <v>1319580.8</v>
      </c>
    </row>
    <row r="29" spans="1:11" ht="31.5" customHeight="1" outlineLevel="1">
      <c r="A29" s="75" t="s">
        <v>11</v>
      </c>
      <c r="B29" s="70" t="s">
        <v>73</v>
      </c>
      <c r="C29" s="70" t="s">
        <v>48</v>
      </c>
      <c r="D29" s="99" t="s">
        <v>74</v>
      </c>
      <c r="E29" s="78" t="s">
        <v>75</v>
      </c>
      <c r="F29" s="73">
        <v>14225.19</v>
      </c>
      <c r="G29" s="71"/>
      <c r="H29" s="72">
        <v>0.43</v>
      </c>
      <c r="I29" s="66">
        <f>F29*H29</f>
        <v>6116.8316999999997</v>
      </c>
    </row>
    <row r="30" spans="1:11" ht="31.5" customHeight="1" outlineLevel="1">
      <c r="A30" s="75" t="s">
        <v>11</v>
      </c>
      <c r="B30" s="70" t="s">
        <v>76</v>
      </c>
      <c r="C30" s="70" t="s">
        <v>77</v>
      </c>
      <c r="D30" s="103" t="s">
        <v>78</v>
      </c>
      <c r="E30" s="78" t="s">
        <v>79</v>
      </c>
      <c r="F30" s="73">
        <f>5080*1.9*70</f>
        <v>675640</v>
      </c>
      <c r="G30" s="71"/>
      <c r="H30" s="104">
        <v>0.88</v>
      </c>
      <c r="I30" s="105">
        <f>F30*H30</f>
        <v>594563.19999999995</v>
      </c>
    </row>
    <row r="31" spans="1:11" ht="31.5" customHeight="1" outlineLevel="1">
      <c r="A31" s="75" t="s">
        <v>11</v>
      </c>
      <c r="B31" s="70" t="s">
        <v>80</v>
      </c>
      <c r="C31" s="70" t="s">
        <v>81</v>
      </c>
      <c r="D31" s="103" t="s">
        <v>82</v>
      </c>
      <c r="E31" s="78" t="s">
        <v>75</v>
      </c>
      <c r="F31" s="73">
        <f>5080*2.4*70</f>
        <v>853440</v>
      </c>
      <c r="G31" s="71"/>
      <c r="H31" s="104">
        <v>0.44</v>
      </c>
      <c r="I31" s="105">
        <f>F31*H31</f>
        <v>375513.59999999998</v>
      </c>
    </row>
    <row r="32" spans="1:11" ht="35.25" customHeight="1" outlineLevel="1">
      <c r="A32" s="106" t="s">
        <v>11</v>
      </c>
      <c r="B32" s="69" t="s">
        <v>83</v>
      </c>
      <c r="C32" s="70" t="s">
        <v>84</v>
      </c>
      <c r="D32" s="107" t="s">
        <v>85</v>
      </c>
      <c r="E32" s="108" t="s">
        <v>86</v>
      </c>
      <c r="F32" s="109">
        <f>F26*0.03*2.4*0.06</f>
        <v>731.58119999999997</v>
      </c>
      <c r="G32" s="110"/>
      <c r="H32" s="111">
        <v>1614.49</v>
      </c>
      <c r="I32" s="112">
        <f>H32*F32</f>
        <v>1181130.531588</v>
      </c>
    </row>
    <row r="33" spans="1:11" ht="31.5" customHeight="1" outlineLevel="1">
      <c r="A33" s="75" t="s">
        <v>11</v>
      </c>
      <c r="B33" s="70" t="s">
        <v>87</v>
      </c>
      <c r="C33" s="70" t="s">
        <v>88</v>
      </c>
      <c r="D33" s="99" t="s">
        <v>89</v>
      </c>
      <c r="E33" s="78" t="s">
        <v>86</v>
      </c>
      <c r="F33" s="73">
        <f>F27*1.2/1000</f>
        <v>203.21700000000001</v>
      </c>
      <c r="G33" s="71"/>
      <c r="H33" s="104">
        <v>2504.02</v>
      </c>
      <c r="I33" s="105">
        <f>F33*H33</f>
        <v>508859.43234000006</v>
      </c>
    </row>
    <row r="34" spans="1:11" ht="31.5" customHeight="1" outlineLevel="1">
      <c r="A34" s="75" t="s">
        <v>11</v>
      </c>
      <c r="B34" s="70" t="s">
        <v>90</v>
      </c>
      <c r="C34" s="70" t="s">
        <v>91</v>
      </c>
      <c r="D34" s="99" t="s">
        <v>92</v>
      </c>
      <c r="E34" s="78" t="s">
        <v>86</v>
      </c>
      <c r="F34" s="73">
        <f>0.0005*169347.5</f>
        <v>84.673749999999998</v>
      </c>
      <c r="G34" s="71"/>
      <c r="H34" s="104">
        <v>984.01</v>
      </c>
      <c r="I34" s="105">
        <f>F34*H34</f>
        <v>83319.816737500005</v>
      </c>
    </row>
    <row r="35" spans="1:11" ht="31.5" customHeight="1" outlineLevel="1">
      <c r="A35" s="75" t="s">
        <v>11</v>
      </c>
      <c r="B35" s="70" t="s">
        <v>93</v>
      </c>
      <c r="C35" s="70" t="s">
        <v>94</v>
      </c>
      <c r="D35" s="103" t="s">
        <v>95</v>
      </c>
      <c r="E35" s="78" t="s">
        <v>86</v>
      </c>
      <c r="F35" s="73">
        <f>F34+F33</f>
        <v>287.89075000000003</v>
      </c>
      <c r="G35" s="71"/>
      <c r="H35" s="104">
        <v>42.86</v>
      </c>
      <c r="I35" s="105">
        <f>F35*H35</f>
        <v>12338.997545</v>
      </c>
      <c r="K35" s="113"/>
    </row>
    <row r="36" spans="1:11" ht="31.5" customHeight="1" outlineLevel="1" thickBot="1">
      <c r="A36" s="76" t="s">
        <v>11</v>
      </c>
      <c r="B36" s="44" t="s">
        <v>96</v>
      </c>
      <c r="C36" s="114" t="s">
        <v>97</v>
      </c>
      <c r="D36" s="100" t="s">
        <v>98</v>
      </c>
      <c r="E36" s="85" t="s">
        <v>75</v>
      </c>
      <c r="F36" s="45">
        <f>F35*3</f>
        <v>863.67225000000008</v>
      </c>
      <c r="G36" s="46"/>
      <c r="H36" s="47">
        <v>1.63</v>
      </c>
      <c r="I36" s="115">
        <f>F36*H36</f>
        <v>1407.7857675</v>
      </c>
    </row>
    <row r="37" spans="1:11" ht="31.5" customHeight="1" outlineLevel="1">
      <c r="A37" s="9"/>
      <c r="B37" s="10"/>
      <c r="C37" s="10"/>
      <c r="D37" s="34"/>
      <c r="E37" s="25"/>
      <c r="F37" s="31"/>
      <c r="G37" s="20"/>
      <c r="H37" s="33"/>
      <c r="I37" s="31"/>
    </row>
    <row r="38" spans="1:11" ht="31.5" customHeight="1" outlineLevel="1">
      <c r="A38" s="9"/>
      <c r="B38" s="10"/>
      <c r="C38" s="10"/>
      <c r="D38" s="34"/>
      <c r="E38" s="25"/>
      <c r="F38" s="31"/>
      <c r="G38" s="20"/>
      <c r="H38" s="33"/>
      <c r="I38" s="31"/>
    </row>
    <row r="39" spans="1:11" ht="31.5" customHeight="1" outlineLevel="1">
      <c r="A39" s="9"/>
      <c r="B39" s="10"/>
      <c r="C39" s="10"/>
      <c r="D39" s="34"/>
      <c r="E39" s="25"/>
      <c r="F39" s="31"/>
      <c r="G39" s="20"/>
      <c r="H39" s="33"/>
      <c r="I39" s="31"/>
    </row>
    <row r="40" spans="1:11" ht="20.100000000000001" customHeight="1" outlineLevel="1" thickBot="1">
      <c r="A40" s="9"/>
      <c r="B40" s="10"/>
      <c r="C40" s="10"/>
      <c r="D40" s="12"/>
      <c r="E40" s="25"/>
      <c r="F40" s="31"/>
      <c r="G40" s="20"/>
      <c r="H40" s="33"/>
      <c r="I40" s="31"/>
    </row>
    <row r="41" spans="1:11" ht="20.100000000000001" customHeight="1" outlineLevel="1">
      <c r="A41" s="21"/>
      <c r="B41" s="36"/>
      <c r="C41" s="37" t="s">
        <v>8</v>
      </c>
      <c r="D41" s="38" t="s">
        <v>34</v>
      </c>
      <c r="E41" s="39"/>
      <c r="F41" s="40"/>
      <c r="G41" s="41"/>
      <c r="H41" s="42"/>
      <c r="I41" s="43">
        <f>SUM(I42:I54)</f>
        <v>2417452.522776844</v>
      </c>
    </row>
    <row r="42" spans="1:11" ht="20.100000000000001" customHeight="1" outlineLevel="1">
      <c r="A42" s="74" t="s">
        <v>11</v>
      </c>
      <c r="B42" s="70" t="s">
        <v>39</v>
      </c>
      <c r="C42" s="69" t="s">
        <v>26</v>
      </c>
      <c r="D42" s="68" t="s">
        <v>109</v>
      </c>
      <c r="E42" s="98" t="s">
        <v>7</v>
      </c>
      <c r="F42" s="73">
        <f>80608.43*0.025</f>
        <v>2015.21075</v>
      </c>
      <c r="G42" s="71"/>
      <c r="H42" s="72">
        <v>188.04</v>
      </c>
      <c r="I42" s="66">
        <f t="shared" ref="I42:I43" si="1">H42*F42</f>
        <v>378940.22942999995</v>
      </c>
      <c r="K42" s="35"/>
    </row>
    <row r="43" spans="1:11" ht="20.100000000000001" customHeight="1">
      <c r="A43" s="75" t="s">
        <v>11</v>
      </c>
      <c r="B43" s="70" t="s">
        <v>37</v>
      </c>
      <c r="C43" s="70" t="s">
        <v>27</v>
      </c>
      <c r="D43" s="68" t="s">
        <v>38</v>
      </c>
      <c r="E43" s="97" t="s">
        <v>33</v>
      </c>
      <c r="F43" s="73">
        <f>F42*15</f>
        <v>30228.161250000001</v>
      </c>
      <c r="G43" s="71"/>
      <c r="H43" s="72">
        <v>1.57</v>
      </c>
      <c r="I43" s="66">
        <f t="shared" si="1"/>
        <v>47458.213162500004</v>
      </c>
    </row>
    <row r="44" spans="1:11" ht="20.100000000000001" customHeight="1" outlineLevel="1">
      <c r="A44" s="75" t="s">
        <v>11</v>
      </c>
      <c r="B44" s="70" t="s">
        <v>68</v>
      </c>
      <c r="C44" s="70" t="s">
        <v>28</v>
      </c>
      <c r="D44" s="99" t="s">
        <v>50</v>
      </c>
      <c r="E44" s="78" t="s">
        <v>5</v>
      </c>
      <c r="F44" s="73">
        <v>80608.429999999993</v>
      </c>
      <c r="G44" s="71"/>
      <c r="H44" s="72">
        <v>0.28999999999999998</v>
      </c>
      <c r="I44" s="66">
        <f>H44*F44</f>
        <v>23376.444699999996</v>
      </c>
    </row>
    <row r="45" spans="1:11" ht="20.100000000000001" customHeight="1" outlineLevel="1">
      <c r="A45" s="75" t="s">
        <v>11</v>
      </c>
      <c r="B45" s="70" t="s">
        <v>69</v>
      </c>
      <c r="C45" s="70" t="s">
        <v>29</v>
      </c>
      <c r="D45" s="99" t="s">
        <v>70</v>
      </c>
      <c r="E45" s="78" t="s">
        <v>5</v>
      </c>
      <c r="F45" s="73">
        <f>F44</f>
        <v>80608.429999999993</v>
      </c>
      <c r="G45" s="71"/>
      <c r="H45" s="72">
        <v>0.3</v>
      </c>
      <c r="I45" s="66">
        <f>H45*F45</f>
        <v>24182.528999999999</v>
      </c>
    </row>
    <row r="46" spans="1:11" ht="35.25" customHeight="1" outlineLevel="1">
      <c r="A46" s="75" t="s">
        <v>11</v>
      </c>
      <c r="B46" s="70" t="s">
        <v>71</v>
      </c>
      <c r="C46" s="70" t="s">
        <v>99</v>
      </c>
      <c r="D46" s="99" t="s">
        <v>72</v>
      </c>
      <c r="E46" s="78" t="s">
        <v>7</v>
      </c>
      <c r="F46" s="73">
        <f>80608.43*0.03</f>
        <v>2418.2528999999995</v>
      </c>
      <c r="G46" s="71"/>
      <c r="H46" s="72">
        <v>259.76</v>
      </c>
      <c r="I46" s="66">
        <f>H46*F46</f>
        <v>628165.37330399989</v>
      </c>
    </row>
    <row r="47" spans="1:11" ht="31.5" customHeight="1" outlineLevel="1">
      <c r="A47" s="75" t="s">
        <v>11</v>
      </c>
      <c r="B47" s="70" t="s">
        <v>73</v>
      </c>
      <c r="C47" s="70" t="s">
        <v>30</v>
      </c>
      <c r="D47" s="99" t="s">
        <v>74</v>
      </c>
      <c r="E47" s="78" t="s">
        <v>75</v>
      </c>
      <c r="F47" s="73">
        <f>0.04*80608.43*0.03*70</f>
        <v>6771.1081199999999</v>
      </c>
      <c r="G47" s="71"/>
      <c r="H47" s="72">
        <v>0.43</v>
      </c>
      <c r="I47" s="66">
        <f>F47*H47</f>
        <v>2911.5764915999998</v>
      </c>
    </row>
    <row r="48" spans="1:11" ht="31.5" customHeight="1" outlineLevel="1">
      <c r="A48" s="75" t="s">
        <v>11</v>
      </c>
      <c r="B48" s="70" t="s">
        <v>76</v>
      </c>
      <c r="C48" s="70" t="s">
        <v>43</v>
      </c>
      <c r="D48" s="103" t="s">
        <v>78</v>
      </c>
      <c r="E48" s="78" t="s">
        <v>79</v>
      </c>
      <c r="F48" s="73">
        <f>80608.43*0.03*1.9*70</f>
        <v>321627.63569999993</v>
      </c>
      <c r="G48" s="71"/>
      <c r="H48" s="104">
        <v>0.88</v>
      </c>
      <c r="I48" s="105">
        <f>F48*H48</f>
        <v>283032.31941599993</v>
      </c>
    </row>
    <row r="49" spans="1:11" ht="31.5" customHeight="1" outlineLevel="1">
      <c r="A49" s="75" t="s">
        <v>11</v>
      </c>
      <c r="B49" s="70" t="s">
        <v>80</v>
      </c>
      <c r="C49" s="70" t="s">
        <v>49</v>
      </c>
      <c r="D49" s="103" t="s">
        <v>82</v>
      </c>
      <c r="E49" s="78" t="s">
        <v>75</v>
      </c>
      <c r="F49" s="73">
        <f>F44*0.03*2.4*70</f>
        <v>406266.48719999992</v>
      </c>
      <c r="G49" s="71"/>
      <c r="H49" s="104">
        <v>0.44</v>
      </c>
      <c r="I49" s="105">
        <f>F49*H49</f>
        <v>178757.25436799997</v>
      </c>
    </row>
    <row r="50" spans="1:11" ht="35.25" customHeight="1" outlineLevel="1">
      <c r="A50" s="106" t="s">
        <v>11</v>
      </c>
      <c r="B50" s="69" t="s">
        <v>83</v>
      </c>
      <c r="C50" s="70" t="s">
        <v>100</v>
      </c>
      <c r="D50" s="279" t="s">
        <v>85</v>
      </c>
      <c r="E50" s="108" t="s">
        <v>86</v>
      </c>
      <c r="F50" s="109">
        <f>F44*0.03*2.4*0.06</f>
        <v>348.22841759999994</v>
      </c>
      <c r="G50" s="110"/>
      <c r="H50" s="116">
        <v>1614.49</v>
      </c>
      <c r="I50" s="117">
        <f>H50*F50</f>
        <v>562211.29793102387</v>
      </c>
    </row>
    <row r="51" spans="1:11" ht="31.5" customHeight="1" outlineLevel="1">
      <c r="A51" s="75" t="s">
        <v>11</v>
      </c>
      <c r="B51" s="70" t="s">
        <v>87</v>
      </c>
      <c r="C51" s="70" t="s">
        <v>101</v>
      </c>
      <c r="D51" s="280" t="s">
        <v>89</v>
      </c>
      <c r="E51" s="78" t="s">
        <v>86</v>
      </c>
      <c r="F51" s="73">
        <f>F45*1.2/1000</f>
        <v>96.730115999999995</v>
      </c>
      <c r="G51" s="71"/>
      <c r="H51" s="104">
        <v>2504.02</v>
      </c>
      <c r="I51" s="105">
        <f>F51*H51</f>
        <v>242214.14506631999</v>
      </c>
    </row>
    <row r="52" spans="1:11" ht="31.5" customHeight="1" outlineLevel="1">
      <c r="A52" s="75" t="s">
        <v>11</v>
      </c>
      <c r="B52" s="70" t="s">
        <v>90</v>
      </c>
      <c r="C52" s="70" t="s">
        <v>102</v>
      </c>
      <c r="D52" s="280" t="s">
        <v>92</v>
      </c>
      <c r="E52" s="78" t="s">
        <v>86</v>
      </c>
      <c r="F52" s="73">
        <f>80608.43*0.0005</f>
        <v>40.304214999999999</v>
      </c>
      <c r="G52" s="71"/>
      <c r="H52" s="72">
        <v>984.01</v>
      </c>
      <c r="I52" s="66">
        <f>F52*H52</f>
        <v>39659.750602150001</v>
      </c>
    </row>
    <row r="53" spans="1:11" ht="31.5" customHeight="1" outlineLevel="1">
      <c r="A53" s="75" t="s">
        <v>11</v>
      </c>
      <c r="B53" s="70" t="s">
        <v>93</v>
      </c>
      <c r="C53" s="70" t="s">
        <v>103</v>
      </c>
      <c r="D53" s="103" t="s">
        <v>95</v>
      </c>
      <c r="E53" s="78" t="s">
        <v>86</v>
      </c>
      <c r="F53" s="73">
        <f>F52+F51</f>
        <v>137.03433100000001</v>
      </c>
      <c r="G53" s="71"/>
      <c r="H53" s="104">
        <v>42.86</v>
      </c>
      <c r="I53" s="105">
        <f>F53*H53</f>
        <v>5873.2914266600001</v>
      </c>
      <c r="K53" s="113"/>
    </row>
    <row r="54" spans="1:11" ht="31.5" customHeight="1" outlineLevel="1" thickBot="1">
      <c r="A54" s="76" t="s">
        <v>11</v>
      </c>
      <c r="B54" s="44" t="s">
        <v>96</v>
      </c>
      <c r="C54" s="114" t="s">
        <v>104</v>
      </c>
      <c r="D54" s="100" t="s">
        <v>98</v>
      </c>
      <c r="E54" s="85" t="s">
        <v>75</v>
      </c>
      <c r="F54" s="45">
        <f>F53*3</f>
        <v>411.10299300000003</v>
      </c>
      <c r="G54" s="46"/>
      <c r="H54" s="47">
        <v>1.63</v>
      </c>
      <c r="I54" s="115">
        <f>F54*H54</f>
        <v>670.09787859000005</v>
      </c>
    </row>
    <row r="55" spans="1:11" ht="33.75" customHeight="1" thickBot="1">
      <c r="A55" s="9"/>
      <c r="B55" s="10"/>
      <c r="C55" s="10"/>
      <c r="D55" s="34"/>
      <c r="E55" s="25"/>
      <c r="F55" s="31"/>
      <c r="G55" s="20"/>
      <c r="H55" s="33"/>
      <c r="I55" s="31"/>
    </row>
    <row r="56" spans="1:11" ht="33.75" customHeight="1">
      <c r="A56" s="41"/>
      <c r="B56" s="36"/>
      <c r="C56" s="37" t="s">
        <v>9</v>
      </c>
      <c r="D56" s="38" t="s">
        <v>54</v>
      </c>
      <c r="E56" s="39"/>
      <c r="F56" s="40"/>
      <c r="G56" s="41"/>
      <c r="H56" s="42"/>
      <c r="I56" s="43">
        <f>SUM(I57:I58)</f>
        <v>288287.58385064534</v>
      </c>
    </row>
    <row r="57" spans="1:11" ht="33.75" customHeight="1">
      <c r="A57" s="75" t="s">
        <v>11</v>
      </c>
      <c r="B57" s="70" t="s">
        <v>105</v>
      </c>
      <c r="C57" s="70" t="s">
        <v>10</v>
      </c>
      <c r="D57" s="68" t="s">
        <v>51</v>
      </c>
      <c r="E57" s="118" t="s">
        <v>106</v>
      </c>
      <c r="F57" s="119">
        <v>0.02</v>
      </c>
      <c r="G57" s="290">
        <f>I17+I22+I41</f>
        <v>9609586.1283548437</v>
      </c>
      <c r="H57" s="291"/>
      <c r="I57" s="66">
        <f>F57*G57</f>
        <v>192191.72256709688</v>
      </c>
      <c r="K57" s="123">
        <f>I17+I22+I41</f>
        <v>9609586.1283548437</v>
      </c>
    </row>
    <row r="58" spans="1:11" ht="33.75" customHeight="1" thickBot="1">
      <c r="A58" s="76" t="s">
        <v>11</v>
      </c>
      <c r="B58" s="44" t="s">
        <v>107</v>
      </c>
      <c r="C58" s="44" t="s">
        <v>32</v>
      </c>
      <c r="D58" s="28" t="s">
        <v>108</v>
      </c>
      <c r="E58" s="120" t="s">
        <v>106</v>
      </c>
      <c r="F58" s="121">
        <v>0.01</v>
      </c>
      <c r="G58" s="281">
        <f>I17+I22+I41</f>
        <v>9609586.1283548437</v>
      </c>
      <c r="H58" s="282"/>
      <c r="I58" s="48">
        <f>F58*G58</f>
        <v>96095.861283548438</v>
      </c>
    </row>
    <row r="59" spans="1:11" ht="20.100000000000001" customHeight="1" thickBot="1">
      <c r="A59" s="13"/>
      <c r="B59" s="14"/>
      <c r="C59" s="13"/>
      <c r="D59" s="15"/>
      <c r="E59" s="13"/>
      <c r="F59" s="13"/>
      <c r="G59" s="13"/>
      <c r="H59" s="13"/>
      <c r="I59" s="13"/>
    </row>
    <row r="60" spans="1:11" ht="20.100000000000001" customHeight="1" thickBot="1">
      <c r="A60" s="283" t="s">
        <v>12</v>
      </c>
      <c r="B60" s="284"/>
      <c r="C60" s="284"/>
      <c r="D60" s="284"/>
      <c r="E60" s="284"/>
      <c r="F60" s="284"/>
      <c r="G60" s="284"/>
      <c r="H60" s="285"/>
      <c r="I60" s="26">
        <f>I17+I22+I41+I56</f>
        <v>9897873.7122054882</v>
      </c>
    </row>
    <row r="61" spans="1:11" ht="20.100000000000001" customHeight="1" thickBot="1">
      <c r="A61" s="13"/>
      <c r="B61" s="14"/>
      <c r="C61" s="13"/>
      <c r="D61" s="15"/>
      <c r="E61" s="13"/>
      <c r="F61" s="13"/>
      <c r="G61" s="13"/>
      <c r="H61" s="13"/>
      <c r="I61" s="13"/>
    </row>
    <row r="62" spans="1:11" ht="20.100000000000001" customHeight="1" thickBot="1">
      <c r="A62" s="283" t="s">
        <v>35</v>
      </c>
      <c r="B62" s="284"/>
      <c r="C62" s="284"/>
      <c r="D62" s="284"/>
      <c r="E62" s="284"/>
      <c r="F62" s="284"/>
      <c r="G62" s="285"/>
      <c r="H62" s="27">
        <v>0</v>
      </c>
      <c r="I62" s="26">
        <f>H62*I60+I60</f>
        <v>9897873.7122054882</v>
      </c>
      <c r="K62" s="122">
        <f>I62/250000</f>
        <v>39.591494848821952</v>
      </c>
    </row>
  </sheetData>
  <mergeCells count="9">
    <mergeCell ref="G58:H58"/>
    <mergeCell ref="A60:H60"/>
    <mergeCell ref="A62:G62"/>
    <mergeCell ref="A2:I2"/>
    <mergeCell ref="A3:I3"/>
    <mergeCell ref="A4:I4"/>
    <mergeCell ref="A5:I5"/>
    <mergeCell ref="A11:I11"/>
    <mergeCell ref="G57:H57"/>
  </mergeCells>
  <pageMargins left="0.39370078740157483" right="0" top="0" bottom="0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46"/>
  <sheetViews>
    <sheetView showGridLines="0" showZeros="0" tabSelected="1" topLeftCell="A7" zoomScale="80" zoomScaleNormal="80" workbookViewId="0">
      <selection activeCell="P41" sqref="P41"/>
    </sheetView>
  </sheetViews>
  <sheetFormatPr defaultColWidth="11.42578125" defaultRowHeight="12.75"/>
  <cols>
    <col min="1" max="1" width="5.5703125" style="237" customWidth="1"/>
    <col min="2" max="2" width="60.85546875" style="130" customWidth="1"/>
    <col min="3" max="3" width="13.7109375" style="238" customWidth="1"/>
    <col min="4" max="4" width="8.85546875" style="163" customWidth="1"/>
    <col min="5" max="5" width="7.7109375" style="163" customWidth="1"/>
    <col min="6" max="6" width="13.7109375" style="130" customWidth="1"/>
    <col min="7" max="7" width="7.7109375" style="163" customWidth="1"/>
    <col min="8" max="8" width="13.7109375" style="130" customWidth="1"/>
    <col min="9" max="9" width="7.7109375" style="163" customWidth="1"/>
    <col min="10" max="10" width="13.7109375" style="130" customWidth="1"/>
    <col min="11" max="11" width="7.7109375" style="163" customWidth="1"/>
    <col min="12" max="12" width="13.7109375" style="130" customWidth="1"/>
    <col min="13" max="13" width="7.7109375" style="163" customWidth="1"/>
    <col min="14" max="14" width="13.7109375" style="130" customWidth="1"/>
    <col min="15" max="15" width="7.7109375" style="163" customWidth="1"/>
    <col min="16" max="16" width="13.7109375" style="130" customWidth="1"/>
    <col min="17" max="17" width="7.7109375" style="163" customWidth="1"/>
    <col min="18" max="18" width="13.7109375" style="130" customWidth="1"/>
    <col min="19" max="19" width="7.7109375" style="163" customWidth="1"/>
    <col min="20" max="20" width="13.7109375" style="130" customWidth="1"/>
    <col min="21" max="21" width="7.7109375" style="163" customWidth="1"/>
    <col min="22" max="22" width="13.7109375" style="130" customWidth="1"/>
    <col min="23" max="23" width="7.7109375" style="239" customWidth="1"/>
    <col min="24" max="24" width="15.28515625" style="130" customWidth="1"/>
    <col min="25" max="25" width="7.7109375" style="239" customWidth="1"/>
    <col min="26" max="26" width="16" style="130" customWidth="1"/>
    <col min="27" max="27" width="6" style="130" hidden="1" customWidth="1"/>
    <col min="28" max="28" width="10.28515625" style="130" hidden="1" customWidth="1"/>
    <col min="29" max="29" width="6" style="130" hidden="1" customWidth="1"/>
    <col min="30" max="30" width="10.28515625" style="130" hidden="1" customWidth="1"/>
    <col min="31" max="31" width="6" style="130" hidden="1" customWidth="1"/>
    <col min="32" max="32" width="10.28515625" style="130" hidden="1" customWidth="1"/>
    <col min="33" max="33" width="6" style="130" hidden="1" customWidth="1"/>
    <col min="34" max="34" width="10.28515625" style="130" hidden="1" customWidth="1"/>
    <col min="35" max="35" width="6" style="130" hidden="1" customWidth="1"/>
    <col min="36" max="36" width="10.28515625" style="130" hidden="1" customWidth="1"/>
    <col min="37" max="37" width="6" style="130" hidden="1" customWidth="1"/>
    <col min="38" max="38" width="10.28515625" style="130" hidden="1" customWidth="1"/>
    <col min="39" max="39" width="6" style="130" hidden="1" customWidth="1"/>
    <col min="40" max="40" width="10.28515625" style="130" hidden="1" customWidth="1"/>
    <col min="41" max="41" width="6" style="130" hidden="1" customWidth="1"/>
    <col min="42" max="42" width="12.28515625" style="130" hidden="1" customWidth="1"/>
    <col min="43" max="43" width="6" style="130" hidden="1" customWidth="1"/>
    <col min="44" max="44" width="11.28515625" style="130" hidden="1" customWidth="1"/>
    <col min="45" max="45" width="6" style="130" hidden="1" customWidth="1"/>
    <col min="46" max="46" width="11.28515625" style="130" hidden="1" customWidth="1"/>
    <col min="47" max="47" width="6" style="130" hidden="1" customWidth="1"/>
    <col min="48" max="48" width="11.28515625" style="130" hidden="1" customWidth="1"/>
    <col min="49" max="49" width="6" style="130" hidden="1" customWidth="1"/>
    <col min="50" max="50" width="11.28515625" style="130" hidden="1" customWidth="1"/>
    <col min="51" max="51" width="6" style="130" hidden="1" customWidth="1"/>
    <col min="52" max="52" width="11.28515625" style="130" hidden="1" customWidth="1"/>
    <col min="53" max="53" width="8.140625" style="167" customWidth="1"/>
    <col min="54" max="54" width="15.140625" style="130" customWidth="1"/>
    <col min="55" max="256" width="11.42578125" style="130"/>
    <col min="257" max="257" width="5.5703125" style="130" customWidth="1"/>
    <col min="258" max="258" width="60.85546875" style="130" customWidth="1"/>
    <col min="259" max="259" width="13.7109375" style="130" customWidth="1"/>
    <col min="260" max="260" width="8.85546875" style="130" customWidth="1"/>
    <col min="261" max="261" width="7.7109375" style="130" customWidth="1"/>
    <col min="262" max="262" width="13.7109375" style="130" customWidth="1"/>
    <col min="263" max="263" width="7.7109375" style="130" customWidth="1"/>
    <col min="264" max="264" width="13.7109375" style="130" customWidth="1"/>
    <col min="265" max="265" width="7.7109375" style="130" customWidth="1"/>
    <col min="266" max="266" width="13.7109375" style="130" customWidth="1"/>
    <col min="267" max="267" width="7.7109375" style="130" customWidth="1"/>
    <col min="268" max="268" width="13.7109375" style="130" customWidth="1"/>
    <col min="269" max="269" width="7.7109375" style="130" customWidth="1"/>
    <col min="270" max="270" width="13.7109375" style="130" customWidth="1"/>
    <col min="271" max="271" width="7.7109375" style="130" customWidth="1"/>
    <col min="272" max="272" width="13.7109375" style="130" customWidth="1"/>
    <col min="273" max="273" width="7.7109375" style="130" customWidth="1"/>
    <col min="274" max="274" width="13.7109375" style="130" customWidth="1"/>
    <col min="275" max="275" width="7.7109375" style="130" customWidth="1"/>
    <col min="276" max="276" width="13.7109375" style="130" customWidth="1"/>
    <col min="277" max="277" width="7.7109375" style="130" customWidth="1"/>
    <col min="278" max="278" width="13.7109375" style="130" customWidth="1"/>
    <col min="279" max="279" width="7.7109375" style="130" customWidth="1"/>
    <col min="280" max="280" width="15.28515625" style="130" customWidth="1"/>
    <col min="281" max="281" width="7.7109375" style="130" customWidth="1"/>
    <col min="282" max="282" width="16" style="130" customWidth="1"/>
    <col min="283" max="308" width="0" style="130" hidden="1" customWidth="1"/>
    <col min="309" max="309" width="8.140625" style="130" customWidth="1"/>
    <col min="310" max="310" width="15.140625" style="130" customWidth="1"/>
    <col min="311" max="512" width="11.42578125" style="130"/>
    <col min="513" max="513" width="5.5703125" style="130" customWidth="1"/>
    <col min="514" max="514" width="60.85546875" style="130" customWidth="1"/>
    <col min="515" max="515" width="13.7109375" style="130" customWidth="1"/>
    <col min="516" max="516" width="8.85546875" style="130" customWidth="1"/>
    <col min="517" max="517" width="7.7109375" style="130" customWidth="1"/>
    <col min="518" max="518" width="13.7109375" style="130" customWidth="1"/>
    <col min="519" max="519" width="7.7109375" style="130" customWidth="1"/>
    <col min="520" max="520" width="13.7109375" style="130" customWidth="1"/>
    <col min="521" max="521" width="7.7109375" style="130" customWidth="1"/>
    <col min="522" max="522" width="13.7109375" style="130" customWidth="1"/>
    <col min="523" max="523" width="7.7109375" style="130" customWidth="1"/>
    <col min="524" max="524" width="13.7109375" style="130" customWidth="1"/>
    <col min="525" max="525" width="7.7109375" style="130" customWidth="1"/>
    <col min="526" max="526" width="13.7109375" style="130" customWidth="1"/>
    <col min="527" max="527" width="7.7109375" style="130" customWidth="1"/>
    <col min="528" max="528" width="13.7109375" style="130" customWidth="1"/>
    <col min="529" max="529" width="7.7109375" style="130" customWidth="1"/>
    <col min="530" max="530" width="13.7109375" style="130" customWidth="1"/>
    <col min="531" max="531" width="7.7109375" style="130" customWidth="1"/>
    <col min="532" max="532" width="13.7109375" style="130" customWidth="1"/>
    <col min="533" max="533" width="7.7109375" style="130" customWidth="1"/>
    <col min="534" max="534" width="13.7109375" style="130" customWidth="1"/>
    <col min="535" max="535" width="7.7109375" style="130" customWidth="1"/>
    <col min="536" max="536" width="15.28515625" style="130" customWidth="1"/>
    <col min="537" max="537" width="7.7109375" style="130" customWidth="1"/>
    <col min="538" max="538" width="16" style="130" customWidth="1"/>
    <col min="539" max="564" width="0" style="130" hidden="1" customWidth="1"/>
    <col min="565" max="565" width="8.140625" style="130" customWidth="1"/>
    <col min="566" max="566" width="15.140625" style="130" customWidth="1"/>
    <col min="567" max="768" width="11.42578125" style="130"/>
    <col min="769" max="769" width="5.5703125" style="130" customWidth="1"/>
    <col min="770" max="770" width="60.85546875" style="130" customWidth="1"/>
    <col min="771" max="771" width="13.7109375" style="130" customWidth="1"/>
    <col min="772" max="772" width="8.85546875" style="130" customWidth="1"/>
    <col min="773" max="773" width="7.7109375" style="130" customWidth="1"/>
    <col min="774" max="774" width="13.7109375" style="130" customWidth="1"/>
    <col min="775" max="775" width="7.7109375" style="130" customWidth="1"/>
    <col min="776" max="776" width="13.7109375" style="130" customWidth="1"/>
    <col min="777" max="777" width="7.7109375" style="130" customWidth="1"/>
    <col min="778" max="778" width="13.7109375" style="130" customWidth="1"/>
    <col min="779" max="779" width="7.7109375" style="130" customWidth="1"/>
    <col min="780" max="780" width="13.7109375" style="130" customWidth="1"/>
    <col min="781" max="781" width="7.7109375" style="130" customWidth="1"/>
    <col min="782" max="782" width="13.7109375" style="130" customWidth="1"/>
    <col min="783" max="783" width="7.7109375" style="130" customWidth="1"/>
    <col min="784" max="784" width="13.7109375" style="130" customWidth="1"/>
    <col min="785" max="785" width="7.7109375" style="130" customWidth="1"/>
    <col min="786" max="786" width="13.7109375" style="130" customWidth="1"/>
    <col min="787" max="787" width="7.7109375" style="130" customWidth="1"/>
    <col min="788" max="788" width="13.7109375" style="130" customWidth="1"/>
    <col min="789" max="789" width="7.7109375" style="130" customWidth="1"/>
    <col min="790" max="790" width="13.7109375" style="130" customWidth="1"/>
    <col min="791" max="791" width="7.7109375" style="130" customWidth="1"/>
    <col min="792" max="792" width="15.28515625" style="130" customWidth="1"/>
    <col min="793" max="793" width="7.7109375" style="130" customWidth="1"/>
    <col min="794" max="794" width="16" style="130" customWidth="1"/>
    <col min="795" max="820" width="0" style="130" hidden="1" customWidth="1"/>
    <col min="821" max="821" width="8.140625" style="130" customWidth="1"/>
    <col min="822" max="822" width="15.140625" style="130" customWidth="1"/>
    <col min="823" max="1024" width="11.42578125" style="130"/>
    <col min="1025" max="1025" width="5.5703125" style="130" customWidth="1"/>
    <col min="1026" max="1026" width="60.85546875" style="130" customWidth="1"/>
    <col min="1027" max="1027" width="13.7109375" style="130" customWidth="1"/>
    <col min="1028" max="1028" width="8.85546875" style="130" customWidth="1"/>
    <col min="1029" max="1029" width="7.7109375" style="130" customWidth="1"/>
    <col min="1030" max="1030" width="13.7109375" style="130" customWidth="1"/>
    <col min="1031" max="1031" width="7.7109375" style="130" customWidth="1"/>
    <col min="1032" max="1032" width="13.7109375" style="130" customWidth="1"/>
    <col min="1033" max="1033" width="7.7109375" style="130" customWidth="1"/>
    <col min="1034" max="1034" width="13.7109375" style="130" customWidth="1"/>
    <col min="1035" max="1035" width="7.7109375" style="130" customWidth="1"/>
    <col min="1036" max="1036" width="13.7109375" style="130" customWidth="1"/>
    <col min="1037" max="1037" width="7.7109375" style="130" customWidth="1"/>
    <col min="1038" max="1038" width="13.7109375" style="130" customWidth="1"/>
    <col min="1039" max="1039" width="7.7109375" style="130" customWidth="1"/>
    <col min="1040" max="1040" width="13.7109375" style="130" customWidth="1"/>
    <col min="1041" max="1041" width="7.7109375" style="130" customWidth="1"/>
    <col min="1042" max="1042" width="13.7109375" style="130" customWidth="1"/>
    <col min="1043" max="1043" width="7.7109375" style="130" customWidth="1"/>
    <col min="1044" max="1044" width="13.7109375" style="130" customWidth="1"/>
    <col min="1045" max="1045" width="7.7109375" style="130" customWidth="1"/>
    <col min="1046" max="1046" width="13.7109375" style="130" customWidth="1"/>
    <col min="1047" max="1047" width="7.7109375" style="130" customWidth="1"/>
    <col min="1048" max="1048" width="15.28515625" style="130" customWidth="1"/>
    <col min="1049" max="1049" width="7.7109375" style="130" customWidth="1"/>
    <col min="1050" max="1050" width="16" style="130" customWidth="1"/>
    <col min="1051" max="1076" width="0" style="130" hidden="1" customWidth="1"/>
    <col min="1077" max="1077" width="8.140625" style="130" customWidth="1"/>
    <col min="1078" max="1078" width="15.140625" style="130" customWidth="1"/>
    <col min="1079" max="1280" width="11.42578125" style="130"/>
    <col min="1281" max="1281" width="5.5703125" style="130" customWidth="1"/>
    <col min="1282" max="1282" width="60.85546875" style="130" customWidth="1"/>
    <col min="1283" max="1283" width="13.7109375" style="130" customWidth="1"/>
    <col min="1284" max="1284" width="8.85546875" style="130" customWidth="1"/>
    <col min="1285" max="1285" width="7.7109375" style="130" customWidth="1"/>
    <col min="1286" max="1286" width="13.7109375" style="130" customWidth="1"/>
    <col min="1287" max="1287" width="7.7109375" style="130" customWidth="1"/>
    <col min="1288" max="1288" width="13.7109375" style="130" customWidth="1"/>
    <col min="1289" max="1289" width="7.7109375" style="130" customWidth="1"/>
    <col min="1290" max="1290" width="13.7109375" style="130" customWidth="1"/>
    <col min="1291" max="1291" width="7.7109375" style="130" customWidth="1"/>
    <col min="1292" max="1292" width="13.7109375" style="130" customWidth="1"/>
    <col min="1293" max="1293" width="7.7109375" style="130" customWidth="1"/>
    <col min="1294" max="1294" width="13.7109375" style="130" customWidth="1"/>
    <col min="1295" max="1295" width="7.7109375" style="130" customWidth="1"/>
    <col min="1296" max="1296" width="13.7109375" style="130" customWidth="1"/>
    <col min="1297" max="1297" width="7.7109375" style="130" customWidth="1"/>
    <col min="1298" max="1298" width="13.7109375" style="130" customWidth="1"/>
    <col min="1299" max="1299" width="7.7109375" style="130" customWidth="1"/>
    <col min="1300" max="1300" width="13.7109375" style="130" customWidth="1"/>
    <col min="1301" max="1301" width="7.7109375" style="130" customWidth="1"/>
    <col min="1302" max="1302" width="13.7109375" style="130" customWidth="1"/>
    <col min="1303" max="1303" width="7.7109375" style="130" customWidth="1"/>
    <col min="1304" max="1304" width="15.28515625" style="130" customWidth="1"/>
    <col min="1305" max="1305" width="7.7109375" style="130" customWidth="1"/>
    <col min="1306" max="1306" width="16" style="130" customWidth="1"/>
    <col min="1307" max="1332" width="0" style="130" hidden="1" customWidth="1"/>
    <col min="1333" max="1333" width="8.140625" style="130" customWidth="1"/>
    <col min="1334" max="1334" width="15.140625" style="130" customWidth="1"/>
    <col min="1335" max="1536" width="11.42578125" style="130"/>
    <col min="1537" max="1537" width="5.5703125" style="130" customWidth="1"/>
    <col min="1538" max="1538" width="60.85546875" style="130" customWidth="1"/>
    <col min="1539" max="1539" width="13.7109375" style="130" customWidth="1"/>
    <col min="1540" max="1540" width="8.85546875" style="130" customWidth="1"/>
    <col min="1541" max="1541" width="7.7109375" style="130" customWidth="1"/>
    <col min="1542" max="1542" width="13.7109375" style="130" customWidth="1"/>
    <col min="1543" max="1543" width="7.7109375" style="130" customWidth="1"/>
    <col min="1544" max="1544" width="13.7109375" style="130" customWidth="1"/>
    <col min="1545" max="1545" width="7.7109375" style="130" customWidth="1"/>
    <col min="1546" max="1546" width="13.7109375" style="130" customWidth="1"/>
    <col min="1547" max="1547" width="7.7109375" style="130" customWidth="1"/>
    <col min="1548" max="1548" width="13.7109375" style="130" customWidth="1"/>
    <col min="1549" max="1549" width="7.7109375" style="130" customWidth="1"/>
    <col min="1550" max="1550" width="13.7109375" style="130" customWidth="1"/>
    <col min="1551" max="1551" width="7.7109375" style="130" customWidth="1"/>
    <col min="1552" max="1552" width="13.7109375" style="130" customWidth="1"/>
    <col min="1553" max="1553" width="7.7109375" style="130" customWidth="1"/>
    <col min="1554" max="1554" width="13.7109375" style="130" customWidth="1"/>
    <col min="1555" max="1555" width="7.7109375" style="130" customWidth="1"/>
    <col min="1556" max="1556" width="13.7109375" style="130" customWidth="1"/>
    <col min="1557" max="1557" width="7.7109375" style="130" customWidth="1"/>
    <col min="1558" max="1558" width="13.7109375" style="130" customWidth="1"/>
    <col min="1559" max="1559" width="7.7109375" style="130" customWidth="1"/>
    <col min="1560" max="1560" width="15.28515625" style="130" customWidth="1"/>
    <col min="1561" max="1561" width="7.7109375" style="130" customWidth="1"/>
    <col min="1562" max="1562" width="16" style="130" customWidth="1"/>
    <col min="1563" max="1588" width="0" style="130" hidden="1" customWidth="1"/>
    <col min="1589" max="1589" width="8.140625" style="130" customWidth="1"/>
    <col min="1590" max="1590" width="15.140625" style="130" customWidth="1"/>
    <col min="1591" max="1792" width="11.42578125" style="130"/>
    <col min="1793" max="1793" width="5.5703125" style="130" customWidth="1"/>
    <col min="1794" max="1794" width="60.85546875" style="130" customWidth="1"/>
    <col min="1795" max="1795" width="13.7109375" style="130" customWidth="1"/>
    <col min="1796" max="1796" width="8.85546875" style="130" customWidth="1"/>
    <col min="1797" max="1797" width="7.7109375" style="130" customWidth="1"/>
    <col min="1798" max="1798" width="13.7109375" style="130" customWidth="1"/>
    <col min="1799" max="1799" width="7.7109375" style="130" customWidth="1"/>
    <col min="1800" max="1800" width="13.7109375" style="130" customWidth="1"/>
    <col min="1801" max="1801" width="7.7109375" style="130" customWidth="1"/>
    <col min="1802" max="1802" width="13.7109375" style="130" customWidth="1"/>
    <col min="1803" max="1803" width="7.7109375" style="130" customWidth="1"/>
    <col min="1804" max="1804" width="13.7109375" style="130" customWidth="1"/>
    <col min="1805" max="1805" width="7.7109375" style="130" customWidth="1"/>
    <col min="1806" max="1806" width="13.7109375" style="130" customWidth="1"/>
    <col min="1807" max="1807" width="7.7109375" style="130" customWidth="1"/>
    <col min="1808" max="1808" width="13.7109375" style="130" customWidth="1"/>
    <col min="1809" max="1809" width="7.7109375" style="130" customWidth="1"/>
    <col min="1810" max="1810" width="13.7109375" style="130" customWidth="1"/>
    <col min="1811" max="1811" width="7.7109375" style="130" customWidth="1"/>
    <col min="1812" max="1812" width="13.7109375" style="130" customWidth="1"/>
    <col min="1813" max="1813" width="7.7109375" style="130" customWidth="1"/>
    <col min="1814" max="1814" width="13.7109375" style="130" customWidth="1"/>
    <col min="1815" max="1815" width="7.7109375" style="130" customWidth="1"/>
    <col min="1816" max="1816" width="15.28515625" style="130" customWidth="1"/>
    <col min="1817" max="1817" width="7.7109375" style="130" customWidth="1"/>
    <col min="1818" max="1818" width="16" style="130" customWidth="1"/>
    <col min="1819" max="1844" width="0" style="130" hidden="1" customWidth="1"/>
    <col min="1845" max="1845" width="8.140625" style="130" customWidth="1"/>
    <col min="1846" max="1846" width="15.140625" style="130" customWidth="1"/>
    <col min="1847" max="2048" width="11.42578125" style="130"/>
    <col min="2049" max="2049" width="5.5703125" style="130" customWidth="1"/>
    <col min="2050" max="2050" width="60.85546875" style="130" customWidth="1"/>
    <col min="2051" max="2051" width="13.7109375" style="130" customWidth="1"/>
    <col min="2052" max="2052" width="8.85546875" style="130" customWidth="1"/>
    <col min="2053" max="2053" width="7.7109375" style="130" customWidth="1"/>
    <col min="2054" max="2054" width="13.7109375" style="130" customWidth="1"/>
    <col min="2055" max="2055" width="7.7109375" style="130" customWidth="1"/>
    <col min="2056" max="2056" width="13.7109375" style="130" customWidth="1"/>
    <col min="2057" max="2057" width="7.7109375" style="130" customWidth="1"/>
    <col min="2058" max="2058" width="13.7109375" style="130" customWidth="1"/>
    <col min="2059" max="2059" width="7.7109375" style="130" customWidth="1"/>
    <col min="2060" max="2060" width="13.7109375" style="130" customWidth="1"/>
    <col min="2061" max="2061" width="7.7109375" style="130" customWidth="1"/>
    <col min="2062" max="2062" width="13.7109375" style="130" customWidth="1"/>
    <col min="2063" max="2063" width="7.7109375" style="130" customWidth="1"/>
    <col min="2064" max="2064" width="13.7109375" style="130" customWidth="1"/>
    <col min="2065" max="2065" width="7.7109375" style="130" customWidth="1"/>
    <col min="2066" max="2066" width="13.7109375" style="130" customWidth="1"/>
    <col min="2067" max="2067" width="7.7109375" style="130" customWidth="1"/>
    <col min="2068" max="2068" width="13.7109375" style="130" customWidth="1"/>
    <col min="2069" max="2069" width="7.7109375" style="130" customWidth="1"/>
    <col min="2070" max="2070" width="13.7109375" style="130" customWidth="1"/>
    <col min="2071" max="2071" width="7.7109375" style="130" customWidth="1"/>
    <col min="2072" max="2072" width="15.28515625" style="130" customWidth="1"/>
    <col min="2073" max="2073" width="7.7109375" style="130" customWidth="1"/>
    <col min="2074" max="2074" width="16" style="130" customWidth="1"/>
    <col min="2075" max="2100" width="0" style="130" hidden="1" customWidth="1"/>
    <col min="2101" max="2101" width="8.140625" style="130" customWidth="1"/>
    <col min="2102" max="2102" width="15.140625" style="130" customWidth="1"/>
    <col min="2103" max="2304" width="11.42578125" style="130"/>
    <col min="2305" max="2305" width="5.5703125" style="130" customWidth="1"/>
    <col min="2306" max="2306" width="60.85546875" style="130" customWidth="1"/>
    <col min="2307" max="2307" width="13.7109375" style="130" customWidth="1"/>
    <col min="2308" max="2308" width="8.85546875" style="130" customWidth="1"/>
    <col min="2309" max="2309" width="7.7109375" style="130" customWidth="1"/>
    <col min="2310" max="2310" width="13.7109375" style="130" customWidth="1"/>
    <col min="2311" max="2311" width="7.7109375" style="130" customWidth="1"/>
    <col min="2312" max="2312" width="13.7109375" style="130" customWidth="1"/>
    <col min="2313" max="2313" width="7.7109375" style="130" customWidth="1"/>
    <col min="2314" max="2314" width="13.7109375" style="130" customWidth="1"/>
    <col min="2315" max="2315" width="7.7109375" style="130" customWidth="1"/>
    <col min="2316" max="2316" width="13.7109375" style="130" customWidth="1"/>
    <col min="2317" max="2317" width="7.7109375" style="130" customWidth="1"/>
    <col min="2318" max="2318" width="13.7109375" style="130" customWidth="1"/>
    <col min="2319" max="2319" width="7.7109375" style="130" customWidth="1"/>
    <col min="2320" max="2320" width="13.7109375" style="130" customWidth="1"/>
    <col min="2321" max="2321" width="7.7109375" style="130" customWidth="1"/>
    <col min="2322" max="2322" width="13.7109375" style="130" customWidth="1"/>
    <col min="2323" max="2323" width="7.7109375" style="130" customWidth="1"/>
    <col min="2324" max="2324" width="13.7109375" style="130" customWidth="1"/>
    <col min="2325" max="2325" width="7.7109375" style="130" customWidth="1"/>
    <col min="2326" max="2326" width="13.7109375" style="130" customWidth="1"/>
    <col min="2327" max="2327" width="7.7109375" style="130" customWidth="1"/>
    <col min="2328" max="2328" width="15.28515625" style="130" customWidth="1"/>
    <col min="2329" max="2329" width="7.7109375" style="130" customWidth="1"/>
    <col min="2330" max="2330" width="16" style="130" customWidth="1"/>
    <col min="2331" max="2356" width="0" style="130" hidden="1" customWidth="1"/>
    <col min="2357" max="2357" width="8.140625" style="130" customWidth="1"/>
    <col min="2358" max="2358" width="15.140625" style="130" customWidth="1"/>
    <col min="2359" max="2560" width="11.42578125" style="130"/>
    <col min="2561" max="2561" width="5.5703125" style="130" customWidth="1"/>
    <col min="2562" max="2562" width="60.85546875" style="130" customWidth="1"/>
    <col min="2563" max="2563" width="13.7109375" style="130" customWidth="1"/>
    <col min="2564" max="2564" width="8.85546875" style="130" customWidth="1"/>
    <col min="2565" max="2565" width="7.7109375" style="130" customWidth="1"/>
    <col min="2566" max="2566" width="13.7109375" style="130" customWidth="1"/>
    <col min="2567" max="2567" width="7.7109375" style="130" customWidth="1"/>
    <col min="2568" max="2568" width="13.7109375" style="130" customWidth="1"/>
    <col min="2569" max="2569" width="7.7109375" style="130" customWidth="1"/>
    <col min="2570" max="2570" width="13.7109375" style="130" customWidth="1"/>
    <col min="2571" max="2571" width="7.7109375" style="130" customWidth="1"/>
    <col min="2572" max="2572" width="13.7109375" style="130" customWidth="1"/>
    <col min="2573" max="2573" width="7.7109375" style="130" customWidth="1"/>
    <col min="2574" max="2574" width="13.7109375" style="130" customWidth="1"/>
    <col min="2575" max="2575" width="7.7109375" style="130" customWidth="1"/>
    <col min="2576" max="2576" width="13.7109375" style="130" customWidth="1"/>
    <col min="2577" max="2577" width="7.7109375" style="130" customWidth="1"/>
    <col min="2578" max="2578" width="13.7109375" style="130" customWidth="1"/>
    <col min="2579" max="2579" width="7.7109375" style="130" customWidth="1"/>
    <col min="2580" max="2580" width="13.7109375" style="130" customWidth="1"/>
    <col min="2581" max="2581" width="7.7109375" style="130" customWidth="1"/>
    <col min="2582" max="2582" width="13.7109375" style="130" customWidth="1"/>
    <col min="2583" max="2583" width="7.7109375" style="130" customWidth="1"/>
    <col min="2584" max="2584" width="15.28515625" style="130" customWidth="1"/>
    <col min="2585" max="2585" width="7.7109375" style="130" customWidth="1"/>
    <col min="2586" max="2586" width="16" style="130" customWidth="1"/>
    <col min="2587" max="2612" width="0" style="130" hidden="1" customWidth="1"/>
    <col min="2613" max="2613" width="8.140625" style="130" customWidth="1"/>
    <col min="2614" max="2614" width="15.140625" style="130" customWidth="1"/>
    <col min="2615" max="2816" width="11.42578125" style="130"/>
    <col min="2817" max="2817" width="5.5703125" style="130" customWidth="1"/>
    <col min="2818" max="2818" width="60.85546875" style="130" customWidth="1"/>
    <col min="2819" max="2819" width="13.7109375" style="130" customWidth="1"/>
    <col min="2820" max="2820" width="8.85546875" style="130" customWidth="1"/>
    <col min="2821" max="2821" width="7.7109375" style="130" customWidth="1"/>
    <col min="2822" max="2822" width="13.7109375" style="130" customWidth="1"/>
    <col min="2823" max="2823" width="7.7109375" style="130" customWidth="1"/>
    <col min="2824" max="2824" width="13.7109375" style="130" customWidth="1"/>
    <col min="2825" max="2825" width="7.7109375" style="130" customWidth="1"/>
    <col min="2826" max="2826" width="13.7109375" style="130" customWidth="1"/>
    <col min="2827" max="2827" width="7.7109375" style="130" customWidth="1"/>
    <col min="2828" max="2828" width="13.7109375" style="130" customWidth="1"/>
    <col min="2829" max="2829" width="7.7109375" style="130" customWidth="1"/>
    <col min="2830" max="2830" width="13.7109375" style="130" customWidth="1"/>
    <col min="2831" max="2831" width="7.7109375" style="130" customWidth="1"/>
    <col min="2832" max="2832" width="13.7109375" style="130" customWidth="1"/>
    <col min="2833" max="2833" width="7.7109375" style="130" customWidth="1"/>
    <col min="2834" max="2834" width="13.7109375" style="130" customWidth="1"/>
    <col min="2835" max="2835" width="7.7109375" style="130" customWidth="1"/>
    <col min="2836" max="2836" width="13.7109375" style="130" customWidth="1"/>
    <col min="2837" max="2837" width="7.7109375" style="130" customWidth="1"/>
    <col min="2838" max="2838" width="13.7109375" style="130" customWidth="1"/>
    <col min="2839" max="2839" width="7.7109375" style="130" customWidth="1"/>
    <col min="2840" max="2840" width="15.28515625" style="130" customWidth="1"/>
    <col min="2841" max="2841" width="7.7109375" style="130" customWidth="1"/>
    <col min="2842" max="2842" width="16" style="130" customWidth="1"/>
    <col min="2843" max="2868" width="0" style="130" hidden="1" customWidth="1"/>
    <col min="2869" max="2869" width="8.140625" style="130" customWidth="1"/>
    <col min="2870" max="2870" width="15.140625" style="130" customWidth="1"/>
    <col min="2871" max="3072" width="11.42578125" style="130"/>
    <col min="3073" max="3073" width="5.5703125" style="130" customWidth="1"/>
    <col min="3074" max="3074" width="60.85546875" style="130" customWidth="1"/>
    <col min="3075" max="3075" width="13.7109375" style="130" customWidth="1"/>
    <col min="3076" max="3076" width="8.85546875" style="130" customWidth="1"/>
    <col min="3077" max="3077" width="7.7109375" style="130" customWidth="1"/>
    <col min="3078" max="3078" width="13.7109375" style="130" customWidth="1"/>
    <col min="3079" max="3079" width="7.7109375" style="130" customWidth="1"/>
    <col min="3080" max="3080" width="13.7109375" style="130" customWidth="1"/>
    <col min="3081" max="3081" width="7.7109375" style="130" customWidth="1"/>
    <col min="3082" max="3082" width="13.7109375" style="130" customWidth="1"/>
    <col min="3083" max="3083" width="7.7109375" style="130" customWidth="1"/>
    <col min="3084" max="3084" width="13.7109375" style="130" customWidth="1"/>
    <col min="3085" max="3085" width="7.7109375" style="130" customWidth="1"/>
    <col min="3086" max="3086" width="13.7109375" style="130" customWidth="1"/>
    <col min="3087" max="3087" width="7.7109375" style="130" customWidth="1"/>
    <col min="3088" max="3088" width="13.7109375" style="130" customWidth="1"/>
    <col min="3089" max="3089" width="7.7109375" style="130" customWidth="1"/>
    <col min="3090" max="3090" width="13.7109375" style="130" customWidth="1"/>
    <col min="3091" max="3091" width="7.7109375" style="130" customWidth="1"/>
    <col min="3092" max="3092" width="13.7109375" style="130" customWidth="1"/>
    <col min="3093" max="3093" width="7.7109375" style="130" customWidth="1"/>
    <col min="3094" max="3094" width="13.7109375" style="130" customWidth="1"/>
    <col min="3095" max="3095" width="7.7109375" style="130" customWidth="1"/>
    <col min="3096" max="3096" width="15.28515625" style="130" customWidth="1"/>
    <col min="3097" max="3097" width="7.7109375" style="130" customWidth="1"/>
    <col min="3098" max="3098" width="16" style="130" customWidth="1"/>
    <col min="3099" max="3124" width="0" style="130" hidden="1" customWidth="1"/>
    <col min="3125" max="3125" width="8.140625" style="130" customWidth="1"/>
    <col min="3126" max="3126" width="15.140625" style="130" customWidth="1"/>
    <col min="3127" max="3328" width="11.42578125" style="130"/>
    <col min="3329" max="3329" width="5.5703125" style="130" customWidth="1"/>
    <col min="3330" max="3330" width="60.85546875" style="130" customWidth="1"/>
    <col min="3331" max="3331" width="13.7109375" style="130" customWidth="1"/>
    <col min="3332" max="3332" width="8.85546875" style="130" customWidth="1"/>
    <col min="3333" max="3333" width="7.7109375" style="130" customWidth="1"/>
    <col min="3334" max="3334" width="13.7109375" style="130" customWidth="1"/>
    <col min="3335" max="3335" width="7.7109375" style="130" customWidth="1"/>
    <col min="3336" max="3336" width="13.7109375" style="130" customWidth="1"/>
    <col min="3337" max="3337" width="7.7109375" style="130" customWidth="1"/>
    <col min="3338" max="3338" width="13.7109375" style="130" customWidth="1"/>
    <col min="3339" max="3339" width="7.7109375" style="130" customWidth="1"/>
    <col min="3340" max="3340" width="13.7109375" style="130" customWidth="1"/>
    <col min="3341" max="3341" width="7.7109375" style="130" customWidth="1"/>
    <col min="3342" max="3342" width="13.7109375" style="130" customWidth="1"/>
    <col min="3343" max="3343" width="7.7109375" style="130" customWidth="1"/>
    <col min="3344" max="3344" width="13.7109375" style="130" customWidth="1"/>
    <col min="3345" max="3345" width="7.7109375" style="130" customWidth="1"/>
    <col min="3346" max="3346" width="13.7109375" style="130" customWidth="1"/>
    <col min="3347" max="3347" width="7.7109375" style="130" customWidth="1"/>
    <col min="3348" max="3348" width="13.7109375" style="130" customWidth="1"/>
    <col min="3349" max="3349" width="7.7109375" style="130" customWidth="1"/>
    <col min="3350" max="3350" width="13.7109375" style="130" customWidth="1"/>
    <col min="3351" max="3351" width="7.7109375" style="130" customWidth="1"/>
    <col min="3352" max="3352" width="15.28515625" style="130" customWidth="1"/>
    <col min="3353" max="3353" width="7.7109375" style="130" customWidth="1"/>
    <col min="3354" max="3354" width="16" style="130" customWidth="1"/>
    <col min="3355" max="3380" width="0" style="130" hidden="1" customWidth="1"/>
    <col min="3381" max="3381" width="8.140625" style="130" customWidth="1"/>
    <col min="3382" max="3382" width="15.140625" style="130" customWidth="1"/>
    <col min="3383" max="3584" width="11.42578125" style="130"/>
    <col min="3585" max="3585" width="5.5703125" style="130" customWidth="1"/>
    <col min="3586" max="3586" width="60.85546875" style="130" customWidth="1"/>
    <col min="3587" max="3587" width="13.7109375" style="130" customWidth="1"/>
    <col min="3588" max="3588" width="8.85546875" style="130" customWidth="1"/>
    <col min="3589" max="3589" width="7.7109375" style="130" customWidth="1"/>
    <col min="3590" max="3590" width="13.7109375" style="130" customWidth="1"/>
    <col min="3591" max="3591" width="7.7109375" style="130" customWidth="1"/>
    <col min="3592" max="3592" width="13.7109375" style="130" customWidth="1"/>
    <col min="3593" max="3593" width="7.7109375" style="130" customWidth="1"/>
    <col min="3594" max="3594" width="13.7109375" style="130" customWidth="1"/>
    <col min="3595" max="3595" width="7.7109375" style="130" customWidth="1"/>
    <col min="3596" max="3596" width="13.7109375" style="130" customWidth="1"/>
    <col min="3597" max="3597" width="7.7109375" style="130" customWidth="1"/>
    <col min="3598" max="3598" width="13.7109375" style="130" customWidth="1"/>
    <col min="3599" max="3599" width="7.7109375" style="130" customWidth="1"/>
    <col min="3600" max="3600" width="13.7109375" style="130" customWidth="1"/>
    <col min="3601" max="3601" width="7.7109375" style="130" customWidth="1"/>
    <col min="3602" max="3602" width="13.7109375" style="130" customWidth="1"/>
    <col min="3603" max="3603" width="7.7109375" style="130" customWidth="1"/>
    <col min="3604" max="3604" width="13.7109375" style="130" customWidth="1"/>
    <col min="3605" max="3605" width="7.7109375" style="130" customWidth="1"/>
    <col min="3606" max="3606" width="13.7109375" style="130" customWidth="1"/>
    <col min="3607" max="3607" width="7.7109375" style="130" customWidth="1"/>
    <col min="3608" max="3608" width="15.28515625" style="130" customWidth="1"/>
    <col min="3609" max="3609" width="7.7109375" style="130" customWidth="1"/>
    <col min="3610" max="3610" width="16" style="130" customWidth="1"/>
    <col min="3611" max="3636" width="0" style="130" hidden="1" customWidth="1"/>
    <col min="3637" max="3637" width="8.140625" style="130" customWidth="1"/>
    <col min="3638" max="3638" width="15.140625" style="130" customWidth="1"/>
    <col min="3639" max="3840" width="11.42578125" style="130"/>
    <col min="3841" max="3841" width="5.5703125" style="130" customWidth="1"/>
    <col min="3842" max="3842" width="60.85546875" style="130" customWidth="1"/>
    <col min="3843" max="3843" width="13.7109375" style="130" customWidth="1"/>
    <col min="3844" max="3844" width="8.85546875" style="130" customWidth="1"/>
    <col min="3845" max="3845" width="7.7109375" style="130" customWidth="1"/>
    <col min="3846" max="3846" width="13.7109375" style="130" customWidth="1"/>
    <col min="3847" max="3847" width="7.7109375" style="130" customWidth="1"/>
    <col min="3848" max="3848" width="13.7109375" style="130" customWidth="1"/>
    <col min="3849" max="3849" width="7.7109375" style="130" customWidth="1"/>
    <col min="3850" max="3850" width="13.7109375" style="130" customWidth="1"/>
    <col min="3851" max="3851" width="7.7109375" style="130" customWidth="1"/>
    <col min="3852" max="3852" width="13.7109375" style="130" customWidth="1"/>
    <col min="3853" max="3853" width="7.7109375" style="130" customWidth="1"/>
    <col min="3854" max="3854" width="13.7109375" style="130" customWidth="1"/>
    <col min="3855" max="3855" width="7.7109375" style="130" customWidth="1"/>
    <col min="3856" max="3856" width="13.7109375" style="130" customWidth="1"/>
    <col min="3857" max="3857" width="7.7109375" style="130" customWidth="1"/>
    <col min="3858" max="3858" width="13.7109375" style="130" customWidth="1"/>
    <col min="3859" max="3859" width="7.7109375" style="130" customWidth="1"/>
    <col min="3860" max="3860" width="13.7109375" style="130" customWidth="1"/>
    <col min="3861" max="3861" width="7.7109375" style="130" customWidth="1"/>
    <col min="3862" max="3862" width="13.7109375" style="130" customWidth="1"/>
    <col min="3863" max="3863" width="7.7109375" style="130" customWidth="1"/>
    <col min="3864" max="3864" width="15.28515625" style="130" customWidth="1"/>
    <col min="3865" max="3865" width="7.7109375" style="130" customWidth="1"/>
    <col min="3866" max="3866" width="16" style="130" customWidth="1"/>
    <col min="3867" max="3892" width="0" style="130" hidden="1" customWidth="1"/>
    <col min="3893" max="3893" width="8.140625" style="130" customWidth="1"/>
    <col min="3894" max="3894" width="15.140625" style="130" customWidth="1"/>
    <col min="3895" max="4096" width="11.42578125" style="130"/>
    <col min="4097" max="4097" width="5.5703125" style="130" customWidth="1"/>
    <col min="4098" max="4098" width="60.85546875" style="130" customWidth="1"/>
    <col min="4099" max="4099" width="13.7109375" style="130" customWidth="1"/>
    <col min="4100" max="4100" width="8.85546875" style="130" customWidth="1"/>
    <col min="4101" max="4101" width="7.7109375" style="130" customWidth="1"/>
    <col min="4102" max="4102" width="13.7109375" style="130" customWidth="1"/>
    <col min="4103" max="4103" width="7.7109375" style="130" customWidth="1"/>
    <col min="4104" max="4104" width="13.7109375" style="130" customWidth="1"/>
    <col min="4105" max="4105" width="7.7109375" style="130" customWidth="1"/>
    <col min="4106" max="4106" width="13.7109375" style="130" customWidth="1"/>
    <col min="4107" max="4107" width="7.7109375" style="130" customWidth="1"/>
    <col min="4108" max="4108" width="13.7109375" style="130" customWidth="1"/>
    <col min="4109" max="4109" width="7.7109375" style="130" customWidth="1"/>
    <col min="4110" max="4110" width="13.7109375" style="130" customWidth="1"/>
    <col min="4111" max="4111" width="7.7109375" style="130" customWidth="1"/>
    <col min="4112" max="4112" width="13.7109375" style="130" customWidth="1"/>
    <col min="4113" max="4113" width="7.7109375" style="130" customWidth="1"/>
    <col min="4114" max="4114" width="13.7109375" style="130" customWidth="1"/>
    <col min="4115" max="4115" width="7.7109375" style="130" customWidth="1"/>
    <col min="4116" max="4116" width="13.7109375" style="130" customWidth="1"/>
    <col min="4117" max="4117" width="7.7109375" style="130" customWidth="1"/>
    <col min="4118" max="4118" width="13.7109375" style="130" customWidth="1"/>
    <col min="4119" max="4119" width="7.7109375" style="130" customWidth="1"/>
    <col min="4120" max="4120" width="15.28515625" style="130" customWidth="1"/>
    <col min="4121" max="4121" width="7.7109375" style="130" customWidth="1"/>
    <col min="4122" max="4122" width="16" style="130" customWidth="1"/>
    <col min="4123" max="4148" width="0" style="130" hidden="1" customWidth="1"/>
    <col min="4149" max="4149" width="8.140625" style="130" customWidth="1"/>
    <col min="4150" max="4150" width="15.140625" style="130" customWidth="1"/>
    <col min="4151" max="4352" width="11.42578125" style="130"/>
    <col min="4353" max="4353" width="5.5703125" style="130" customWidth="1"/>
    <col min="4354" max="4354" width="60.85546875" style="130" customWidth="1"/>
    <col min="4355" max="4355" width="13.7109375" style="130" customWidth="1"/>
    <col min="4356" max="4356" width="8.85546875" style="130" customWidth="1"/>
    <col min="4357" max="4357" width="7.7109375" style="130" customWidth="1"/>
    <col min="4358" max="4358" width="13.7109375" style="130" customWidth="1"/>
    <col min="4359" max="4359" width="7.7109375" style="130" customWidth="1"/>
    <col min="4360" max="4360" width="13.7109375" style="130" customWidth="1"/>
    <col min="4361" max="4361" width="7.7109375" style="130" customWidth="1"/>
    <col min="4362" max="4362" width="13.7109375" style="130" customWidth="1"/>
    <col min="4363" max="4363" width="7.7109375" style="130" customWidth="1"/>
    <col min="4364" max="4364" width="13.7109375" style="130" customWidth="1"/>
    <col min="4365" max="4365" width="7.7109375" style="130" customWidth="1"/>
    <col min="4366" max="4366" width="13.7109375" style="130" customWidth="1"/>
    <col min="4367" max="4367" width="7.7109375" style="130" customWidth="1"/>
    <col min="4368" max="4368" width="13.7109375" style="130" customWidth="1"/>
    <col min="4369" max="4369" width="7.7109375" style="130" customWidth="1"/>
    <col min="4370" max="4370" width="13.7109375" style="130" customWidth="1"/>
    <col min="4371" max="4371" width="7.7109375" style="130" customWidth="1"/>
    <col min="4372" max="4372" width="13.7109375" style="130" customWidth="1"/>
    <col min="4373" max="4373" width="7.7109375" style="130" customWidth="1"/>
    <col min="4374" max="4374" width="13.7109375" style="130" customWidth="1"/>
    <col min="4375" max="4375" width="7.7109375" style="130" customWidth="1"/>
    <col min="4376" max="4376" width="15.28515625" style="130" customWidth="1"/>
    <col min="4377" max="4377" width="7.7109375" style="130" customWidth="1"/>
    <col min="4378" max="4378" width="16" style="130" customWidth="1"/>
    <col min="4379" max="4404" width="0" style="130" hidden="1" customWidth="1"/>
    <col min="4405" max="4405" width="8.140625" style="130" customWidth="1"/>
    <col min="4406" max="4406" width="15.140625" style="130" customWidth="1"/>
    <col min="4407" max="4608" width="11.42578125" style="130"/>
    <col min="4609" max="4609" width="5.5703125" style="130" customWidth="1"/>
    <col min="4610" max="4610" width="60.85546875" style="130" customWidth="1"/>
    <col min="4611" max="4611" width="13.7109375" style="130" customWidth="1"/>
    <col min="4612" max="4612" width="8.85546875" style="130" customWidth="1"/>
    <col min="4613" max="4613" width="7.7109375" style="130" customWidth="1"/>
    <col min="4614" max="4614" width="13.7109375" style="130" customWidth="1"/>
    <col min="4615" max="4615" width="7.7109375" style="130" customWidth="1"/>
    <col min="4616" max="4616" width="13.7109375" style="130" customWidth="1"/>
    <col min="4617" max="4617" width="7.7109375" style="130" customWidth="1"/>
    <col min="4618" max="4618" width="13.7109375" style="130" customWidth="1"/>
    <col min="4619" max="4619" width="7.7109375" style="130" customWidth="1"/>
    <col min="4620" max="4620" width="13.7109375" style="130" customWidth="1"/>
    <col min="4621" max="4621" width="7.7109375" style="130" customWidth="1"/>
    <col min="4622" max="4622" width="13.7109375" style="130" customWidth="1"/>
    <col min="4623" max="4623" width="7.7109375" style="130" customWidth="1"/>
    <col min="4624" max="4624" width="13.7109375" style="130" customWidth="1"/>
    <col min="4625" max="4625" width="7.7109375" style="130" customWidth="1"/>
    <col min="4626" max="4626" width="13.7109375" style="130" customWidth="1"/>
    <col min="4627" max="4627" width="7.7109375" style="130" customWidth="1"/>
    <col min="4628" max="4628" width="13.7109375" style="130" customWidth="1"/>
    <col min="4629" max="4629" width="7.7109375" style="130" customWidth="1"/>
    <col min="4630" max="4630" width="13.7109375" style="130" customWidth="1"/>
    <col min="4631" max="4631" width="7.7109375" style="130" customWidth="1"/>
    <col min="4632" max="4632" width="15.28515625" style="130" customWidth="1"/>
    <col min="4633" max="4633" width="7.7109375" style="130" customWidth="1"/>
    <col min="4634" max="4634" width="16" style="130" customWidth="1"/>
    <col min="4635" max="4660" width="0" style="130" hidden="1" customWidth="1"/>
    <col min="4661" max="4661" width="8.140625" style="130" customWidth="1"/>
    <col min="4662" max="4662" width="15.140625" style="130" customWidth="1"/>
    <col min="4663" max="4864" width="11.42578125" style="130"/>
    <col min="4865" max="4865" width="5.5703125" style="130" customWidth="1"/>
    <col min="4866" max="4866" width="60.85546875" style="130" customWidth="1"/>
    <col min="4867" max="4867" width="13.7109375" style="130" customWidth="1"/>
    <col min="4868" max="4868" width="8.85546875" style="130" customWidth="1"/>
    <col min="4869" max="4869" width="7.7109375" style="130" customWidth="1"/>
    <col min="4870" max="4870" width="13.7109375" style="130" customWidth="1"/>
    <col min="4871" max="4871" width="7.7109375" style="130" customWidth="1"/>
    <col min="4872" max="4872" width="13.7109375" style="130" customWidth="1"/>
    <col min="4873" max="4873" width="7.7109375" style="130" customWidth="1"/>
    <col min="4874" max="4874" width="13.7109375" style="130" customWidth="1"/>
    <col min="4875" max="4875" width="7.7109375" style="130" customWidth="1"/>
    <col min="4876" max="4876" width="13.7109375" style="130" customWidth="1"/>
    <col min="4877" max="4877" width="7.7109375" style="130" customWidth="1"/>
    <col min="4878" max="4878" width="13.7109375" style="130" customWidth="1"/>
    <col min="4879" max="4879" width="7.7109375" style="130" customWidth="1"/>
    <col min="4880" max="4880" width="13.7109375" style="130" customWidth="1"/>
    <col min="4881" max="4881" width="7.7109375" style="130" customWidth="1"/>
    <col min="4882" max="4882" width="13.7109375" style="130" customWidth="1"/>
    <col min="4883" max="4883" width="7.7109375" style="130" customWidth="1"/>
    <col min="4884" max="4884" width="13.7109375" style="130" customWidth="1"/>
    <col min="4885" max="4885" width="7.7109375" style="130" customWidth="1"/>
    <col min="4886" max="4886" width="13.7109375" style="130" customWidth="1"/>
    <col min="4887" max="4887" width="7.7109375" style="130" customWidth="1"/>
    <col min="4888" max="4888" width="15.28515625" style="130" customWidth="1"/>
    <col min="4889" max="4889" width="7.7109375" style="130" customWidth="1"/>
    <col min="4890" max="4890" width="16" style="130" customWidth="1"/>
    <col min="4891" max="4916" width="0" style="130" hidden="1" customWidth="1"/>
    <col min="4917" max="4917" width="8.140625" style="130" customWidth="1"/>
    <col min="4918" max="4918" width="15.140625" style="130" customWidth="1"/>
    <col min="4919" max="5120" width="11.42578125" style="130"/>
    <col min="5121" max="5121" width="5.5703125" style="130" customWidth="1"/>
    <col min="5122" max="5122" width="60.85546875" style="130" customWidth="1"/>
    <col min="5123" max="5123" width="13.7109375" style="130" customWidth="1"/>
    <col min="5124" max="5124" width="8.85546875" style="130" customWidth="1"/>
    <col min="5125" max="5125" width="7.7109375" style="130" customWidth="1"/>
    <col min="5126" max="5126" width="13.7109375" style="130" customWidth="1"/>
    <col min="5127" max="5127" width="7.7109375" style="130" customWidth="1"/>
    <col min="5128" max="5128" width="13.7109375" style="130" customWidth="1"/>
    <col min="5129" max="5129" width="7.7109375" style="130" customWidth="1"/>
    <col min="5130" max="5130" width="13.7109375" style="130" customWidth="1"/>
    <col min="5131" max="5131" width="7.7109375" style="130" customWidth="1"/>
    <col min="5132" max="5132" width="13.7109375" style="130" customWidth="1"/>
    <col min="5133" max="5133" width="7.7109375" style="130" customWidth="1"/>
    <col min="5134" max="5134" width="13.7109375" style="130" customWidth="1"/>
    <col min="5135" max="5135" width="7.7109375" style="130" customWidth="1"/>
    <col min="5136" max="5136" width="13.7109375" style="130" customWidth="1"/>
    <col min="5137" max="5137" width="7.7109375" style="130" customWidth="1"/>
    <col min="5138" max="5138" width="13.7109375" style="130" customWidth="1"/>
    <col min="5139" max="5139" width="7.7109375" style="130" customWidth="1"/>
    <col min="5140" max="5140" width="13.7109375" style="130" customWidth="1"/>
    <col min="5141" max="5141" width="7.7109375" style="130" customWidth="1"/>
    <col min="5142" max="5142" width="13.7109375" style="130" customWidth="1"/>
    <col min="5143" max="5143" width="7.7109375" style="130" customWidth="1"/>
    <col min="5144" max="5144" width="15.28515625" style="130" customWidth="1"/>
    <col min="5145" max="5145" width="7.7109375" style="130" customWidth="1"/>
    <col min="5146" max="5146" width="16" style="130" customWidth="1"/>
    <col min="5147" max="5172" width="0" style="130" hidden="1" customWidth="1"/>
    <col min="5173" max="5173" width="8.140625" style="130" customWidth="1"/>
    <col min="5174" max="5174" width="15.140625" style="130" customWidth="1"/>
    <col min="5175" max="5376" width="11.42578125" style="130"/>
    <col min="5377" max="5377" width="5.5703125" style="130" customWidth="1"/>
    <col min="5378" max="5378" width="60.85546875" style="130" customWidth="1"/>
    <col min="5379" max="5379" width="13.7109375" style="130" customWidth="1"/>
    <col min="5380" max="5380" width="8.85546875" style="130" customWidth="1"/>
    <col min="5381" max="5381" width="7.7109375" style="130" customWidth="1"/>
    <col min="5382" max="5382" width="13.7109375" style="130" customWidth="1"/>
    <col min="5383" max="5383" width="7.7109375" style="130" customWidth="1"/>
    <col min="5384" max="5384" width="13.7109375" style="130" customWidth="1"/>
    <col min="5385" max="5385" width="7.7109375" style="130" customWidth="1"/>
    <col min="5386" max="5386" width="13.7109375" style="130" customWidth="1"/>
    <col min="5387" max="5387" width="7.7109375" style="130" customWidth="1"/>
    <col min="5388" max="5388" width="13.7109375" style="130" customWidth="1"/>
    <col min="5389" max="5389" width="7.7109375" style="130" customWidth="1"/>
    <col min="5390" max="5390" width="13.7109375" style="130" customWidth="1"/>
    <col min="5391" max="5391" width="7.7109375" style="130" customWidth="1"/>
    <col min="5392" max="5392" width="13.7109375" style="130" customWidth="1"/>
    <col min="5393" max="5393" width="7.7109375" style="130" customWidth="1"/>
    <col min="5394" max="5394" width="13.7109375" style="130" customWidth="1"/>
    <col min="5395" max="5395" width="7.7109375" style="130" customWidth="1"/>
    <col min="5396" max="5396" width="13.7109375" style="130" customWidth="1"/>
    <col min="5397" max="5397" width="7.7109375" style="130" customWidth="1"/>
    <col min="5398" max="5398" width="13.7109375" style="130" customWidth="1"/>
    <col min="5399" max="5399" width="7.7109375" style="130" customWidth="1"/>
    <col min="5400" max="5400" width="15.28515625" style="130" customWidth="1"/>
    <col min="5401" max="5401" width="7.7109375" style="130" customWidth="1"/>
    <col min="5402" max="5402" width="16" style="130" customWidth="1"/>
    <col min="5403" max="5428" width="0" style="130" hidden="1" customWidth="1"/>
    <col min="5429" max="5429" width="8.140625" style="130" customWidth="1"/>
    <col min="5430" max="5430" width="15.140625" style="130" customWidth="1"/>
    <col min="5431" max="5632" width="11.42578125" style="130"/>
    <col min="5633" max="5633" width="5.5703125" style="130" customWidth="1"/>
    <col min="5634" max="5634" width="60.85546875" style="130" customWidth="1"/>
    <col min="5635" max="5635" width="13.7109375" style="130" customWidth="1"/>
    <col min="5636" max="5636" width="8.85546875" style="130" customWidth="1"/>
    <col min="5637" max="5637" width="7.7109375" style="130" customWidth="1"/>
    <col min="5638" max="5638" width="13.7109375" style="130" customWidth="1"/>
    <col min="5639" max="5639" width="7.7109375" style="130" customWidth="1"/>
    <col min="5640" max="5640" width="13.7109375" style="130" customWidth="1"/>
    <col min="5641" max="5641" width="7.7109375" style="130" customWidth="1"/>
    <col min="5642" max="5642" width="13.7109375" style="130" customWidth="1"/>
    <col min="5643" max="5643" width="7.7109375" style="130" customWidth="1"/>
    <col min="5644" max="5644" width="13.7109375" style="130" customWidth="1"/>
    <col min="5645" max="5645" width="7.7109375" style="130" customWidth="1"/>
    <col min="5646" max="5646" width="13.7109375" style="130" customWidth="1"/>
    <col min="5647" max="5647" width="7.7109375" style="130" customWidth="1"/>
    <col min="5648" max="5648" width="13.7109375" style="130" customWidth="1"/>
    <col min="5649" max="5649" width="7.7109375" style="130" customWidth="1"/>
    <col min="5650" max="5650" width="13.7109375" style="130" customWidth="1"/>
    <col min="5651" max="5651" width="7.7109375" style="130" customWidth="1"/>
    <col min="5652" max="5652" width="13.7109375" style="130" customWidth="1"/>
    <col min="5653" max="5653" width="7.7109375" style="130" customWidth="1"/>
    <col min="5654" max="5654" width="13.7109375" style="130" customWidth="1"/>
    <col min="5655" max="5655" width="7.7109375" style="130" customWidth="1"/>
    <col min="5656" max="5656" width="15.28515625" style="130" customWidth="1"/>
    <col min="5657" max="5657" width="7.7109375" style="130" customWidth="1"/>
    <col min="5658" max="5658" width="16" style="130" customWidth="1"/>
    <col min="5659" max="5684" width="0" style="130" hidden="1" customWidth="1"/>
    <col min="5685" max="5685" width="8.140625" style="130" customWidth="1"/>
    <col min="5686" max="5686" width="15.140625" style="130" customWidth="1"/>
    <col min="5687" max="5888" width="11.42578125" style="130"/>
    <col min="5889" max="5889" width="5.5703125" style="130" customWidth="1"/>
    <col min="5890" max="5890" width="60.85546875" style="130" customWidth="1"/>
    <col min="5891" max="5891" width="13.7109375" style="130" customWidth="1"/>
    <col min="5892" max="5892" width="8.85546875" style="130" customWidth="1"/>
    <col min="5893" max="5893" width="7.7109375" style="130" customWidth="1"/>
    <col min="5894" max="5894" width="13.7109375" style="130" customWidth="1"/>
    <col min="5895" max="5895" width="7.7109375" style="130" customWidth="1"/>
    <col min="5896" max="5896" width="13.7109375" style="130" customWidth="1"/>
    <col min="5897" max="5897" width="7.7109375" style="130" customWidth="1"/>
    <col min="5898" max="5898" width="13.7109375" style="130" customWidth="1"/>
    <col min="5899" max="5899" width="7.7109375" style="130" customWidth="1"/>
    <col min="5900" max="5900" width="13.7109375" style="130" customWidth="1"/>
    <col min="5901" max="5901" width="7.7109375" style="130" customWidth="1"/>
    <col min="5902" max="5902" width="13.7109375" style="130" customWidth="1"/>
    <col min="5903" max="5903" width="7.7109375" style="130" customWidth="1"/>
    <col min="5904" max="5904" width="13.7109375" style="130" customWidth="1"/>
    <col min="5905" max="5905" width="7.7109375" style="130" customWidth="1"/>
    <col min="5906" max="5906" width="13.7109375" style="130" customWidth="1"/>
    <col min="5907" max="5907" width="7.7109375" style="130" customWidth="1"/>
    <col min="5908" max="5908" width="13.7109375" style="130" customWidth="1"/>
    <col min="5909" max="5909" width="7.7109375" style="130" customWidth="1"/>
    <col min="5910" max="5910" width="13.7109375" style="130" customWidth="1"/>
    <col min="5911" max="5911" width="7.7109375" style="130" customWidth="1"/>
    <col min="5912" max="5912" width="15.28515625" style="130" customWidth="1"/>
    <col min="5913" max="5913" width="7.7109375" style="130" customWidth="1"/>
    <col min="5914" max="5914" width="16" style="130" customWidth="1"/>
    <col min="5915" max="5940" width="0" style="130" hidden="1" customWidth="1"/>
    <col min="5941" max="5941" width="8.140625" style="130" customWidth="1"/>
    <col min="5942" max="5942" width="15.140625" style="130" customWidth="1"/>
    <col min="5943" max="6144" width="11.42578125" style="130"/>
    <col min="6145" max="6145" width="5.5703125" style="130" customWidth="1"/>
    <col min="6146" max="6146" width="60.85546875" style="130" customWidth="1"/>
    <col min="6147" max="6147" width="13.7109375" style="130" customWidth="1"/>
    <col min="6148" max="6148" width="8.85546875" style="130" customWidth="1"/>
    <col min="6149" max="6149" width="7.7109375" style="130" customWidth="1"/>
    <col min="6150" max="6150" width="13.7109375" style="130" customWidth="1"/>
    <col min="6151" max="6151" width="7.7109375" style="130" customWidth="1"/>
    <col min="6152" max="6152" width="13.7109375" style="130" customWidth="1"/>
    <col min="6153" max="6153" width="7.7109375" style="130" customWidth="1"/>
    <col min="6154" max="6154" width="13.7109375" style="130" customWidth="1"/>
    <col min="6155" max="6155" width="7.7109375" style="130" customWidth="1"/>
    <col min="6156" max="6156" width="13.7109375" style="130" customWidth="1"/>
    <col min="6157" max="6157" width="7.7109375" style="130" customWidth="1"/>
    <col min="6158" max="6158" width="13.7109375" style="130" customWidth="1"/>
    <col min="6159" max="6159" width="7.7109375" style="130" customWidth="1"/>
    <col min="6160" max="6160" width="13.7109375" style="130" customWidth="1"/>
    <col min="6161" max="6161" width="7.7109375" style="130" customWidth="1"/>
    <col min="6162" max="6162" width="13.7109375" style="130" customWidth="1"/>
    <col min="6163" max="6163" width="7.7109375" style="130" customWidth="1"/>
    <col min="6164" max="6164" width="13.7109375" style="130" customWidth="1"/>
    <col min="6165" max="6165" width="7.7109375" style="130" customWidth="1"/>
    <col min="6166" max="6166" width="13.7109375" style="130" customWidth="1"/>
    <col min="6167" max="6167" width="7.7109375" style="130" customWidth="1"/>
    <col min="6168" max="6168" width="15.28515625" style="130" customWidth="1"/>
    <col min="6169" max="6169" width="7.7109375" style="130" customWidth="1"/>
    <col min="6170" max="6170" width="16" style="130" customWidth="1"/>
    <col min="6171" max="6196" width="0" style="130" hidden="1" customWidth="1"/>
    <col min="6197" max="6197" width="8.140625" style="130" customWidth="1"/>
    <col min="6198" max="6198" width="15.140625" style="130" customWidth="1"/>
    <col min="6199" max="6400" width="11.42578125" style="130"/>
    <col min="6401" max="6401" width="5.5703125" style="130" customWidth="1"/>
    <col min="6402" max="6402" width="60.85546875" style="130" customWidth="1"/>
    <col min="6403" max="6403" width="13.7109375" style="130" customWidth="1"/>
    <col min="6404" max="6404" width="8.85546875" style="130" customWidth="1"/>
    <col min="6405" max="6405" width="7.7109375" style="130" customWidth="1"/>
    <col min="6406" max="6406" width="13.7109375" style="130" customWidth="1"/>
    <col min="6407" max="6407" width="7.7109375" style="130" customWidth="1"/>
    <col min="6408" max="6408" width="13.7109375" style="130" customWidth="1"/>
    <col min="6409" max="6409" width="7.7109375" style="130" customWidth="1"/>
    <col min="6410" max="6410" width="13.7109375" style="130" customWidth="1"/>
    <col min="6411" max="6411" width="7.7109375" style="130" customWidth="1"/>
    <col min="6412" max="6412" width="13.7109375" style="130" customWidth="1"/>
    <col min="6413" max="6413" width="7.7109375" style="130" customWidth="1"/>
    <col min="6414" max="6414" width="13.7109375" style="130" customWidth="1"/>
    <col min="6415" max="6415" width="7.7109375" style="130" customWidth="1"/>
    <col min="6416" max="6416" width="13.7109375" style="130" customWidth="1"/>
    <col min="6417" max="6417" width="7.7109375" style="130" customWidth="1"/>
    <col min="6418" max="6418" width="13.7109375" style="130" customWidth="1"/>
    <col min="6419" max="6419" width="7.7109375" style="130" customWidth="1"/>
    <col min="6420" max="6420" width="13.7109375" style="130" customWidth="1"/>
    <col min="6421" max="6421" width="7.7109375" style="130" customWidth="1"/>
    <col min="6422" max="6422" width="13.7109375" style="130" customWidth="1"/>
    <col min="6423" max="6423" width="7.7109375" style="130" customWidth="1"/>
    <col min="6424" max="6424" width="15.28515625" style="130" customWidth="1"/>
    <col min="6425" max="6425" width="7.7109375" style="130" customWidth="1"/>
    <col min="6426" max="6426" width="16" style="130" customWidth="1"/>
    <col min="6427" max="6452" width="0" style="130" hidden="1" customWidth="1"/>
    <col min="6453" max="6453" width="8.140625" style="130" customWidth="1"/>
    <col min="6454" max="6454" width="15.140625" style="130" customWidth="1"/>
    <col min="6455" max="6656" width="11.42578125" style="130"/>
    <col min="6657" max="6657" width="5.5703125" style="130" customWidth="1"/>
    <col min="6658" max="6658" width="60.85546875" style="130" customWidth="1"/>
    <col min="6659" max="6659" width="13.7109375" style="130" customWidth="1"/>
    <col min="6660" max="6660" width="8.85546875" style="130" customWidth="1"/>
    <col min="6661" max="6661" width="7.7109375" style="130" customWidth="1"/>
    <col min="6662" max="6662" width="13.7109375" style="130" customWidth="1"/>
    <col min="6663" max="6663" width="7.7109375" style="130" customWidth="1"/>
    <col min="6664" max="6664" width="13.7109375" style="130" customWidth="1"/>
    <col min="6665" max="6665" width="7.7109375" style="130" customWidth="1"/>
    <col min="6666" max="6666" width="13.7109375" style="130" customWidth="1"/>
    <col min="6667" max="6667" width="7.7109375" style="130" customWidth="1"/>
    <col min="6668" max="6668" width="13.7109375" style="130" customWidth="1"/>
    <col min="6669" max="6669" width="7.7109375" style="130" customWidth="1"/>
    <col min="6670" max="6670" width="13.7109375" style="130" customWidth="1"/>
    <col min="6671" max="6671" width="7.7109375" style="130" customWidth="1"/>
    <col min="6672" max="6672" width="13.7109375" style="130" customWidth="1"/>
    <col min="6673" max="6673" width="7.7109375" style="130" customWidth="1"/>
    <col min="6674" max="6674" width="13.7109375" style="130" customWidth="1"/>
    <col min="6675" max="6675" width="7.7109375" style="130" customWidth="1"/>
    <col min="6676" max="6676" width="13.7109375" style="130" customWidth="1"/>
    <col min="6677" max="6677" width="7.7109375" style="130" customWidth="1"/>
    <col min="6678" max="6678" width="13.7109375" style="130" customWidth="1"/>
    <col min="6679" max="6679" width="7.7109375" style="130" customWidth="1"/>
    <col min="6680" max="6680" width="15.28515625" style="130" customWidth="1"/>
    <col min="6681" max="6681" width="7.7109375" style="130" customWidth="1"/>
    <col min="6682" max="6682" width="16" style="130" customWidth="1"/>
    <col min="6683" max="6708" width="0" style="130" hidden="1" customWidth="1"/>
    <col min="6709" max="6709" width="8.140625" style="130" customWidth="1"/>
    <col min="6710" max="6710" width="15.140625" style="130" customWidth="1"/>
    <col min="6711" max="6912" width="11.42578125" style="130"/>
    <col min="6913" max="6913" width="5.5703125" style="130" customWidth="1"/>
    <col min="6914" max="6914" width="60.85546875" style="130" customWidth="1"/>
    <col min="6915" max="6915" width="13.7109375" style="130" customWidth="1"/>
    <col min="6916" max="6916" width="8.85546875" style="130" customWidth="1"/>
    <col min="6917" max="6917" width="7.7109375" style="130" customWidth="1"/>
    <col min="6918" max="6918" width="13.7109375" style="130" customWidth="1"/>
    <col min="6919" max="6919" width="7.7109375" style="130" customWidth="1"/>
    <col min="6920" max="6920" width="13.7109375" style="130" customWidth="1"/>
    <col min="6921" max="6921" width="7.7109375" style="130" customWidth="1"/>
    <col min="6922" max="6922" width="13.7109375" style="130" customWidth="1"/>
    <col min="6923" max="6923" width="7.7109375" style="130" customWidth="1"/>
    <col min="6924" max="6924" width="13.7109375" style="130" customWidth="1"/>
    <col min="6925" max="6925" width="7.7109375" style="130" customWidth="1"/>
    <col min="6926" max="6926" width="13.7109375" style="130" customWidth="1"/>
    <col min="6927" max="6927" width="7.7109375" style="130" customWidth="1"/>
    <col min="6928" max="6928" width="13.7109375" style="130" customWidth="1"/>
    <col min="6929" max="6929" width="7.7109375" style="130" customWidth="1"/>
    <col min="6930" max="6930" width="13.7109375" style="130" customWidth="1"/>
    <col min="6931" max="6931" width="7.7109375" style="130" customWidth="1"/>
    <col min="6932" max="6932" width="13.7109375" style="130" customWidth="1"/>
    <col min="6933" max="6933" width="7.7109375" style="130" customWidth="1"/>
    <col min="6934" max="6934" width="13.7109375" style="130" customWidth="1"/>
    <col min="6935" max="6935" width="7.7109375" style="130" customWidth="1"/>
    <col min="6936" max="6936" width="15.28515625" style="130" customWidth="1"/>
    <col min="6937" max="6937" width="7.7109375" style="130" customWidth="1"/>
    <col min="6938" max="6938" width="16" style="130" customWidth="1"/>
    <col min="6939" max="6964" width="0" style="130" hidden="1" customWidth="1"/>
    <col min="6965" max="6965" width="8.140625" style="130" customWidth="1"/>
    <col min="6966" max="6966" width="15.140625" style="130" customWidth="1"/>
    <col min="6967" max="7168" width="11.42578125" style="130"/>
    <col min="7169" max="7169" width="5.5703125" style="130" customWidth="1"/>
    <col min="7170" max="7170" width="60.85546875" style="130" customWidth="1"/>
    <col min="7171" max="7171" width="13.7109375" style="130" customWidth="1"/>
    <col min="7172" max="7172" width="8.85546875" style="130" customWidth="1"/>
    <col min="7173" max="7173" width="7.7109375" style="130" customWidth="1"/>
    <col min="7174" max="7174" width="13.7109375" style="130" customWidth="1"/>
    <col min="7175" max="7175" width="7.7109375" style="130" customWidth="1"/>
    <col min="7176" max="7176" width="13.7109375" style="130" customWidth="1"/>
    <col min="7177" max="7177" width="7.7109375" style="130" customWidth="1"/>
    <col min="7178" max="7178" width="13.7109375" style="130" customWidth="1"/>
    <col min="7179" max="7179" width="7.7109375" style="130" customWidth="1"/>
    <col min="7180" max="7180" width="13.7109375" style="130" customWidth="1"/>
    <col min="7181" max="7181" width="7.7109375" style="130" customWidth="1"/>
    <col min="7182" max="7182" width="13.7109375" style="130" customWidth="1"/>
    <col min="7183" max="7183" width="7.7109375" style="130" customWidth="1"/>
    <col min="7184" max="7184" width="13.7109375" style="130" customWidth="1"/>
    <col min="7185" max="7185" width="7.7109375" style="130" customWidth="1"/>
    <col min="7186" max="7186" width="13.7109375" style="130" customWidth="1"/>
    <col min="7187" max="7187" width="7.7109375" style="130" customWidth="1"/>
    <col min="7188" max="7188" width="13.7109375" style="130" customWidth="1"/>
    <col min="7189" max="7189" width="7.7109375" style="130" customWidth="1"/>
    <col min="7190" max="7190" width="13.7109375" style="130" customWidth="1"/>
    <col min="7191" max="7191" width="7.7109375" style="130" customWidth="1"/>
    <col min="7192" max="7192" width="15.28515625" style="130" customWidth="1"/>
    <col min="7193" max="7193" width="7.7109375" style="130" customWidth="1"/>
    <col min="7194" max="7194" width="16" style="130" customWidth="1"/>
    <col min="7195" max="7220" width="0" style="130" hidden="1" customWidth="1"/>
    <col min="7221" max="7221" width="8.140625" style="130" customWidth="1"/>
    <col min="7222" max="7222" width="15.140625" style="130" customWidth="1"/>
    <col min="7223" max="7424" width="11.42578125" style="130"/>
    <col min="7425" max="7425" width="5.5703125" style="130" customWidth="1"/>
    <col min="7426" max="7426" width="60.85546875" style="130" customWidth="1"/>
    <col min="7427" max="7427" width="13.7109375" style="130" customWidth="1"/>
    <col min="7428" max="7428" width="8.85546875" style="130" customWidth="1"/>
    <col min="7429" max="7429" width="7.7109375" style="130" customWidth="1"/>
    <col min="7430" max="7430" width="13.7109375" style="130" customWidth="1"/>
    <col min="7431" max="7431" width="7.7109375" style="130" customWidth="1"/>
    <col min="7432" max="7432" width="13.7109375" style="130" customWidth="1"/>
    <col min="7433" max="7433" width="7.7109375" style="130" customWidth="1"/>
    <col min="7434" max="7434" width="13.7109375" style="130" customWidth="1"/>
    <col min="7435" max="7435" width="7.7109375" style="130" customWidth="1"/>
    <col min="7436" max="7436" width="13.7109375" style="130" customWidth="1"/>
    <col min="7437" max="7437" width="7.7109375" style="130" customWidth="1"/>
    <col min="7438" max="7438" width="13.7109375" style="130" customWidth="1"/>
    <col min="7439" max="7439" width="7.7109375" style="130" customWidth="1"/>
    <col min="7440" max="7440" width="13.7109375" style="130" customWidth="1"/>
    <col min="7441" max="7441" width="7.7109375" style="130" customWidth="1"/>
    <col min="7442" max="7442" width="13.7109375" style="130" customWidth="1"/>
    <col min="7443" max="7443" width="7.7109375" style="130" customWidth="1"/>
    <col min="7444" max="7444" width="13.7109375" style="130" customWidth="1"/>
    <col min="7445" max="7445" width="7.7109375" style="130" customWidth="1"/>
    <col min="7446" max="7446" width="13.7109375" style="130" customWidth="1"/>
    <col min="7447" max="7447" width="7.7109375" style="130" customWidth="1"/>
    <col min="7448" max="7448" width="15.28515625" style="130" customWidth="1"/>
    <col min="7449" max="7449" width="7.7109375" style="130" customWidth="1"/>
    <col min="7450" max="7450" width="16" style="130" customWidth="1"/>
    <col min="7451" max="7476" width="0" style="130" hidden="1" customWidth="1"/>
    <col min="7477" max="7477" width="8.140625" style="130" customWidth="1"/>
    <col min="7478" max="7478" width="15.140625" style="130" customWidth="1"/>
    <col min="7479" max="7680" width="11.42578125" style="130"/>
    <col min="7681" max="7681" width="5.5703125" style="130" customWidth="1"/>
    <col min="7682" max="7682" width="60.85546875" style="130" customWidth="1"/>
    <col min="7683" max="7683" width="13.7109375" style="130" customWidth="1"/>
    <col min="7684" max="7684" width="8.85546875" style="130" customWidth="1"/>
    <col min="7685" max="7685" width="7.7109375" style="130" customWidth="1"/>
    <col min="7686" max="7686" width="13.7109375" style="130" customWidth="1"/>
    <col min="7687" max="7687" width="7.7109375" style="130" customWidth="1"/>
    <col min="7688" max="7688" width="13.7109375" style="130" customWidth="1"/>
    <col min="7689" max="7689" width="7.7109375" style="130" customWidth="1"/>
    <col min="7690" max="7690" width="13.7109375" style="130" customWidth="1"/>
    <col min="7691" max="7691" width="7.7109375" style="130" customWidth="1"/>
    <col min="7692" max="7692" width="13.7109375" style="130" customWidth="1"/>
    <col min="7693" max="7693" width="7.7109375" style="130" customWidth="1"/>
    <col min="7694" max="7694" width="13.7109375" style="130" customWidth="1"/>
    <col min="7695" max="7695" width="7.7109375" style="130" customWidth="1"/>
    <col min="7696" max="7696" width="13.7109375" style="130" customWidth="1"/>
    <col min="7697" max="7697" width="7.7109375" style="130" customWidth="1"/>
    <col min="7698" max="7698" width="13.7109375" style="130" customWidth="1"/>
    <col min="7699" max="7699" width="7.7109375" style="130" customWidth="1"/>
    <col min="7700" max="7700" width="13.7109375" style="130" customWidth="1"/>
    <col min="7701" max="7701" width="7.7109375" style="130" customWidth="1"/>
    <col min="7702" max="7702" width="13.7109375" style="130" customWidth="1"/>
    <col min="7703" max="7703" width="7.7109375" style="130" customWidth="1"/>
    <col min="7704" max="7704" width="15.28515625" style="130" customWidth="1"/>
    <col min="7705" max="7705" width="7.7109375" style="130" customWidth="1"/>
    <col min="7706" max="7706" width="16" style="130" customWidth="1"/>
    <col min="7707" max="7732" width="0" style="130" hidden="1" customWidth="1"/>
    <col min="7733" max="7733" width="8.140625" style="130" customWidth="1"/>
    <col min="7734" max="7734" width="15.140625" style="130" customWidth="1"/>
    <col min="7735" max="7936" width="11.42578125" style="130"/>
    <col min="7937" max="7937" width="5.5703125" style="130" customWidth="1"/>
    <col min="7938" max="7938" width="60.85546875" style="130" customWidth="1"/>
    <col min="7939" max="7939" width="13.7109375" style="130" customWidth="1"/>
    <col min="7940" max="7940" width="8.85546875" style="130" customWidth="1"/>
    <col min="7941" max="7941" width="7.7109375" style="130" customWidth="1"/>
    <col min="7942" max="7942" width="13.7109375" style="130" customWidth="1"/>
    <col min="7943" max="7943" width="7.7109375" style="130" customWidth="1"/>
    <col min="7944" max="7944" width="13.7109375" style="130" customWidth="1"/>
    <col min="7945" max="7945" width="7.7109375" style="130" customWidth="1"/>
    <col min="7946" max="7946" width="13.7109375" style="130" customWidth="1"/>
    <col min="7947" max="7947" width="7.7109375" style="130" customWidth="1"/>
    <col min="7948" max="7948" width="13.7109375" style="130" customWidth="1"/>
    <col min="7949" max="7949" width="7.7109375" style="130" customWidth="1"/>
    <col min="7950" max="7950" width="13.7109375" style="130" customWidth="1"/>
    <col min="7951" max="7951" width="7.7109375" style="130" customWidth="1"/>
    <col min="7952" max="7952" width="13.7109375" style="130" customWidth="1"/>
    <col min="7953" max="7953" width="7.7109375" style="130" customWidth="1"/>
    <col min="7954" max="7954" width="13.7109375" style="130" customWidth="1"/>
    <col min="7955" max="7955" width="7.7109375" style="130" customWidth="1"/>
    <col min="7956" max="7956" width="13.7109375" style="130" customWidth="1"/>
    <col min="7957" max="7957" width="7.7109375" style="130" customWidth="1"/>
    <col min="7958" max="7958" width="13.7109375" style="130" customWidth="1"/>
    <col min="7959" max="7959" width="7.7109375" style="130" customWidth="1"/>
    <col min="7960" max="7960" width="15.28515625" style="130" customWidth="1"/>
    <col min="7961" max="7961" width="7.7109375" style="130" customWidth="1"/>
    <col min="7962" max="7962" width="16" style="130" customWidth="1"/>
    <col min="7963" max="7988" width="0" style="130" hidden="1" customWidth="1"/>
    <col min="7989" max="7989" width="8.140625" style="130" customWidth="1"/>
    <col min="7990" max="7990" width="15.140625" style="130" customWidth="1"/>
    <col min="7991" max="8192" width="11.42578125" style="130"/>
    <col min="8193" max="8193" width="5.5703125" style="130" customWidth="1"/>
    <col min="8194" max="8194" width="60.85546875" style="130" customWidth="1"/>
    <col min="8195" max="8195" width="13.7109375" style="130" customWidth="1"/>
    <col min="8196" max="8196" width="8.85546875" style="130" customWidth="1"/>
    <col min="8197" max="8197" width="7.7109375" style="130" customWidth="1"/>
    <col min="8198" max="8198" width="13.7109375" style="130" customWidth="1"/>
    <col min="8199" max="8199" width="7.7109375" style="130" customWidth="1"/>
    <col min="8200" max="8200" width="13.7109375" style="130" customWidth="1"/>
    <col min="8201" max="8201" width="7.7109375" style="130" customWidth="1"/>
    <col min="8202" max="8202" width="13.7109375" style="130" customWidth="1"/>
    <col min="8203" max="8203" width="7.7109375" style="130" customWidth="1"/>
    <col min="8204" max="8204" width="13.7109375" style="130" customWidth="1"/>
    <col min="8205" max="8205" width="7.7109375" style="130" customWidth="1"/>
    <col min="8206" max="8206" width="13.7109375" style="130" customWidth="1"/>
    <col min="8207" max="8207" width="7.7109375" style="130" customWidth="1"/>
    <col min="8208" max="8208" width="13.7109375" style="130" customWidth="1"/>
    <col min="8209" max="8209" width="7.7109375" style="130" customWidth="1"/>
    <col min="8210" max="8210" width="13.7109375" style="130" customWidth="1"/>
    <col min="8211" max="8211" width="7.7109375" style="130" customWidth="1"/>
    <col min="8212" max="8212" width="13.7109375" style="130" customWidth="1"/>
    <col min="8213" max="8213" width="7.7109375" style="130" customWidth="1"/>
    <col min="8214" max="8214" width="13.7109375" style="130" customWidth="1"/>
    <col min="8215" max="8215" width="7.7109375" style="130" customWidth="1"/>
    <col min="8216" max="8216" width="15.28515625" style="130" customWidth="1"/>
    <col min="8217" max="8217" width="7.7109375" style="130" customWidth="1"/>
    <col min="8218" max="8218" width="16" style="130" customWidth="1"/>
    <col min="8219" max="8244" width="0" style="130" hidden="1" customWidth="1"/>
    <col min="8245" max="8245" width="8.140625" style="130" customWidth="1"/>
    <col min="8246" max="8246" width="15.140625" style="130" customWidth="1"/>
    <col min="8247" max="8448" width="11.42578125" style="130"/>
    <col min="8449" max="8449" width="5.5703125" style="130" customWidth="1"/>
    <col min="8450" max="8450" width="60.85546875" style="130" customWidth="1"/>
    <col min="8451" max="8451" width="13.7109375" style="130" customWidth="1"/>
    <col min="8452" max="8452" width="8.85546875" style="130" customWidth="1"/>
    <col min="8453" max="8453" width="7.7109375" style="130" customWidth="1"/>
    <col min="8454" max="8454" width="13.7109375" style="130" customWidth="1"/>
    <col min="8455" max="8455" width="7.7109375" style="130" customWidth="1"/>
    <col min="8456" max="8456" width="13.7109375" style="130" customWidth="1"/>
    <col min="8457" max="8457" width="7.7109375" style="130" customWidth="1"/>
    <col min="8458" max="8458" width="13.7109375" style="130" customWidth="1"/>
    <col min="8459" max="8459" width="7.7109375" style="130" customWidth="1"/>
    <col min="8460" max="8460" width="13.7109375" style="130" customWidth="1"/>
    <col min="8461" max="8461" width="7.7109375" style="130" customWidth="1"/>
    <col min="8462" max="8462" width="13.7109375" style="130" customWidth="1"/>
    <col min="8463" max="8463" width="7.7109375" style="130" customWidth="1"/>
    <col min="8464" max="8464" width="13.7109375" style="130" customWidth="1"/>
    <col min="8465" max="8465" width="7.7109375" style="130" customWidth="1"/>
    <col min="8466" max="8466" width="13.7109375" style="130" customWidth="1"/>
    <col min="8467" max="8467" width="7.7109375" style="130" customWidth="1"/>
    <col min="8468" max="8468" width="13.7109375" style="130" customWidth="1"/>
    <col min="8469" max="8469" width="7.7109375" style="130" customWidth="1"/>
    <col min="8470" max="8470" width="13.7109375" style="130" customWidth="1"/>
    <col min="8471" max="8471" width="7.7109375" style="130" customWidth="1"/>
    <col min="8472" max="8472" width="15.28515625" style="130" customWidth="1"/>
    <col min="8473" max="8473" width="7.7109375" style="130" customWidth="1"/>
    <col min="8474" max="8474" width="16" style="130" customWidth="1"/>
    <col min="8475" max="8500" width="0" style="130" hidden="1" customWidth="1"/>
    <col min="8501" max="8501" width="8.140625" style="130" customWidth="1"/>
    <col min="8502" max="8502" width="15.140625" style="130" customWidth="1"/>
    <col min="8503" max="8704" width="11.42578125" style="130"/>
    <col min="8705" max="8705" width="5.5703125" style="130" customWidth="1"/>
    <col min="8706" max="8706" width="60.85546875" style="130" customWidth="1"/>
    <col min="8707" max="8707" width="13.7109375" style="130" customWidth="1"/>
    <col min="8708" max="8708" width="8.85546875" style="130" customWidth="1"/>
    <col min="8709" max="8709" width="7.7109375" style="130" customWidth="1"/>
    <col min="8710" max="8710" width="13.7109375" style="130" customWidth="1"/>
    <col min="8711" max="8711" width="7.7109375" style="130" customWidth="1"/>
    <col min="8712" max="8712" width="13.7109375" style="130" customWidth="1"/>
    <col min="8713" max="8713" width="7.7109375" style="130" customWidth="1"/>
    <col min="8714" max="8714" width="13.7109375" style="130" customWidth="1"/>
    <col min="8715" max="8715" width="7.7109375" style="130" customWidth="1"/>
    <col min="8716" max="8716" width="13.7109375" style="130" customWidth="1"/>
    <col min="8717" max="8717" width="7.7109375" style="130" customWidth="1"/>
    <col min="8718" max="8718" width="13.7109375" style="130" customWidth="1"/>
    <col min="8719" max="8719" width="7.7109375" style="130" customWidth="1"/>
    <col min="8720" max="8720" width="13.7109375" style="130" customWidth="1"/>
    <col min="8721" max="8721" width="7.7109375" style="130" customWidth="1"/>
    <col min="8722" max="8722" width="13.7109375" style="130" customWidth="1"/>
    <col min="8723" max="8723" width="7.7109375" style="130" customWidth="1"/>
    <col min="8724" max="8724" width="13.7109375" style="130" customWidth="1"/>
    <col min="8725" max="8725" width="7.7109375" style="130" customWidth="1"/>
    <col min="8726" max="8726" width="13.7109375" style="130" customWidth="1"/>
    <col min="8727" max="8727" width="7.7109375" style="130" customWidth="1"/>
    <col min="8728" max="8728" width="15.28515625" style="130" customWidth="1"/>
    <col min="8729" max="8729" width="7.7109375" style="130" customWidth="1"/>
    <col min="8730" max="8730" width="16" style="130" customWidth="1"/>
    <col min="8731" max="8756" width="0" style="130" hidden="1" customWidth="1"/>
    <col min="8757" max="8757" width="8.140625" style="130" customWidth="1"/>
    <col min="8758" max="8758" width="15.140625" style="130" customWidth="1"/>
    <col min="8759" max="8960" width="11.42578125" style="130"/>
    <col min="8961" max="8961" width="5.5703125" style="130" customWidth="1"/>
    <col min="8962" max="8962" width="60.85546875" style="130" customWidth="1"/>
    <col min="8963" max="8963" width="13.7109375" style="130" customWidth="1"/>
    <col min="8964" max="8964" width="8.85546875" style="130" customWidth="1"/>
    <col min="8965" max="8965" width="7.7109375" style="130" customWidth="1"/>
    <col min="8966" max="8966" width="13.7109375" style="130" customWidth="1"/>
    <col min="8967" max="8967" width="7.7109375" style="130" customWidth="1"/>
    <col min="8968" max="8968" width="13.7109375" style="130" customWidth="1"/>
    <col min="8969" max="8969" width="7.7109375" style="130" customWidth="1"/>
    <col min="8970" max="8970" width="13.7109375" style="130" customWidth="1"/>
    <col min="8971" max="8971" width="7.7109375" style="130" customWidth="1"/>
    <col min="8972" max="8972" width="13.7109375" style="130" customWidth="1"/>
    <col min="8973" max="8973" width="7.7109375" style="130" customWidth="1"/>
    <col min="8974" max="8974" width="13.7109375" style="130" customWidth="1"/>
    <col min="8975" max="8975" width="7.7109375" style="130" customWidth="1"/>
    <col min="8976" max="8976" width="13.7109375" style="130" customWidth="1"/>
    <col min="8977" max="8977" width="7.7109375" style="130" customWidth="1"/>
    <col min="8978" max="8978" width="13.7109375" style="130" customWidth="1"/>
    <col min="8979" max="8979" width="7.7109375" style="130" customWidth="1"/>
    <col min="8980" max="8980" width="13.7109375" style="130" customWidth="1"/>
    <col min="8981" max="8981" width="7.7109375" style="130" customWidth="1"/>
    <col min="8982" max="8982" width="13.7109375" style="130" customWidth="1"/>
    <col min="8983" max="8983" width="7.7109375" style="130" customWidth="1"/>
    <col min="8984" max="8984" width="15.28515625" style="130" customWidth="1"/>
    <col min="8985" max="8985" width="7.7109375" style="130" customWidth="1"/>
    <col min="8986" max="8986" width="16" style="130" customWidth="1"/>
    <col min="8987" max="9012" width="0" style="130" hidden="1" customWidth="1"/>
    <col min="9013" max="9013" width="8.140625" style="130" customWidth="1"/>
    <col min="9014" max="9014" width="15.140625" style="130" customWidth="1"/>
    <col min="9015" max="9216" width="11.42578125" style="130"/>
    <col min="9217" max="9217" width="5.5703125" style="130" customWidth="1"/>
    <col min="9218" max="9218" width="60.85546875" style="130" customWidth="1"/>
    <col min="9219" max="9219" width="13.7109375" style="130" customWidth="1"/>
    <col min="9220" max="9220" width="8.85546875" style="130" customWidth="1"/>
    <col min="9221" max="9221" width="7.7109375" style="130" customWidth="1"/>
    <col min="9222" max="9222" width="13.7109375" style="130" customWidth="1"/>
    <col min="9223" max="9223" width="7.7109375" style="130" customWidth="1"/>
    <col min="9224" max="9224" width="13.7109375" style="130" customWidth="1"/>
    <col min="9225" max="9225" width="7.7109375" style="130" customWidth="1"/>
    <col min="9226" max="9226" width="13.7109375" style="130" customWidth="1"/>
    <col min="9227" max="9227" width="7.7109375" style="130" customWidth="1"/>
    <col min="9228" max="9228" width="13.7109375" style="130" customWidth="1"/>
    <col min="9229" max="9229" width="7.7109375" style="130" customWidth="1"/>
    <col min="9230" max="9230" width="13.7109375" style="130" customWidth="1"/>
    <col min="9231" max="9231" width="7.7109375" style="130" customWidth="1"/>
    <col min="9232" max="9232" width="13.7109375" style="130" customWidth="1"/>
    <col min="9233" max="9233" width="7.7109375" style="130" customWidth="1"/>
    <col min="9234" max="9234" width="13.7109375" style="130" customWidth="1"/>
    <col min="9235" max="9235" width="7.7109375" style="130" customWidth="1"/>
    <col min="9236" max="9236" width="13.7109375" style="130" customWidth="1"/>
    <col min="9237" max="9237" width="7.7109375" style="130" customWidth="1"/>
    <col min="9238" max="9238" width="13.7109375" style="130" customWidth="1"/>
    <col min="9239" max="9239" width="7.7109375" style="130" customWidth="1"/>
    <col min="9240" max="9240" width="15.28515625" style="130" customWidth="1"/>
    <col min="9241" max="9241" width="7.7109375" style="130" customWidth="1"/>
    <col min="9242" max="9242" width="16" style="130" customWidth="1"/>
    <col min="9243" max="9268" width="0" style="130" hidden="1" customWidth="1"/>
    <col min="9269" max="9269" width="8.140625" style="130" customWidth="1"/>
    <col min="9270" max="9270" width="15.140625" style="130" customWidth="1"/>
    <col min="9271" max="9472" width="11.42578125" style="130"/>
    <col min="9473" max="9473" width="5.5703125" style="130" customWidth="1"/>
    <col min="9474" max="9474" width="60.85546875" style="130" customWidth="1"/>
    <col min="9475" max="9475" width="13.7109375" style="130" customWidth="1"/>
    <col min="9476" max="9476" width="8.85546875" style="130" customWidth="1"/>
    <col min="9477" max="9477" width="7.7109375" style="130" customWidth="1"/>
    <col min="9478" max="9478" width="13.7109375" style="130" customWidth="1"/>
    <col min="9479" max="9479" width="7.7109375" style="130" customWidth="1"/>
    <col min="9480" max="9480" width="13.7109375" style="130" customWidth="1"/>
    <col min="9481" max="9481" width="7.7109375" style="130" customWidth="1"/>
    <col min="9482" max="9482" width="13.7109375" style="130" customWidth="1"/>
    <col min="9483" max="9483" width="7.7109375" style="130" customWidth="1"/>
    <col min="9484" max="9484" width="13.7109375" style="130" customWidth="1"/>
    <col min="9485" max="9485" width="7.7109375" style="130" customWidth="1"/>
    <col min="9486" max="9486" width="13.7109375" style="130" customWidth="1"/>
    <col min="9487" max="9487" width="7.7109375" style="130" customWidth="1"/>
    <col min="9488" max="9488" width="13.7109375" style="130" customWidth="1"/>
    <col min="9489" max="9489" width="7.7109375" style="130" customWidth="1"/>
    <col min="9490" max="9490" width="13.7109375" style="130" customWidth="1"/>
    <col min="9491" max="9491" width="7.7109375" style="130" customWidth="1"/>
    <col min="9492" max="9492" width="13.7109375" style="130" customWidth="1"/>
    <col min="9493" max="9493" width="7.7109375" style="130" customWidth="1"/>
    <col min="9494" max="9494" width="13.7109375" style="130" customWidth="1"/>
    <col min="9495" max="9495" width="7.7109375" style="130" customWidth="1"/>
    <col min="9496" max="9496" width="15.28515625" style="130" customWidth="1"/>
    <col min="9497" max="9497" width="7.7109375" style="130" customWidth="1"/>
    <col min="9498" max="9498" width="16" style="130" customWidth="1"/>
    <col min="9499" max="9524" width="0" style="130" hidden="1" customWidth="1"/>
    <col min="9525" max="9525" width="8.140625" style="130" customWidth="1"/>
    <col min="9526" max="9526" width="15.140625" style="130" customWidth="1"/>
    <col min="9527" max="9728" width="11.42578125" style="130"/>
    <col min="9729" max="9729" width="5.5703125" style="130" customWidth="1"/>
    <col min="9730" max="9730" width="60.85546875" style="130" customWidth="1"/>
    <col min="9731" max="9731" width="13.7109375" style="130" customWidth="1"/>
    <col min="9732" max="9732" width="8.85546875" style="130" customWidth="1"/>
    <col min="9733" max="9733" width="7.7109375" style="130" customWidth="1"/>
    <col min="9734" max="9734" width="13.7109375" style="130" customWidth="1"/>
    <col min="9735" max="9735" width="7.7109375" style="130" customWidth="1"/>
    <col min="9736" max="9736" width="13.7109375" style="130" customWidth="1"/>
    <col min="9737" max="9737" width="7.7109375" style="130" customWidth="1"/>
    <col min="9738" max="9738" width="13.7109375" style="130" customWidth="1"/>
    <col min="9739" max="9739" width="7.7109375" style="130" customWidth="1"/>
    <col min="9740" max="9740" width="13.7109375" style="130" customWidth="1"/>
    <col min="9741" max="9741" width="7.7109375" style="130" customWidth="1"/>
    <col min="9742" max="9742" width="13.7109375" style="130" customWidth="1"/>
    <col min="9743" max="9743" width="7.7109375" style="130" customWidth="1"/>
    <col min="9744" max="9744" width="13.7109375" style="130" customWidth="1"/>
    <col min="9745" max="9745" width="7.7109375" style="130" customWidth="1"/>
    <col min="9746" max="9746" width="13.7109375" style="130" customWidth="1"/>
    <col min="9747" max="9747" width="7.7109375" style="130" customWidth="1"/>
    <col min="9748" max="9748" width="13.7109375" style="130" customWidth="1"/>
    <col min="9749" max="9749" width="7.7109375" style="130" customWidth="1"/>
    <col min="9750" max="9750" width="13.7109375" style="130" customWidth="1"/>
    <col min="9751" max="9751" width="7.7109375" style="130" customWidth="1"/>
    <col min="9752" max="9752" width="15.28515625" style="130" customWidth="1"/>
    <col min="9753" max="9753" width="7.7109375" style="130" customWidth="1"/>
    <col min="9754" max="9754" width="16" style="130" customWidth="1"/>
    <col min="9755" max="9780" width="0" style="130" hidden="1" customWidth="1"/>
    <col min="9781" max="9781" width="8.140625" style="130" customWidth="1"/>
    <col min="9782" max="9782" width="15.140625" style="130" customWidth="1"/>
    <col min="9783" max="9984" width="11.42578125" style="130"/>
    <col min="9985" max="9985" width="5.5703125" style="130" customWidth="1"/>
    <col min="9986" max="9986" width="60.85546875" style="130" customWidth="1"/>
    <col min="9987" max="9987" width="13.7109375" style="130" customWidth="1"/>
    <col min="9988" max="9988" width="8.85546875" style="130" customWidth="1"/>
    <col min="9989" max="9989" width="7.7109375" style="130" customWidth="1"/>
    <col min="9990" max="9990" width="13.7109375" style="130" customWidth="1"/>
    <col min="9991" max="9991" width="7.7109375" style="130" customWidth="1"/>
    <col min="9992" max="9992" width="13.7109375" style="130" customWidth="1"/>
    <col min="9993" max="9993" width="7.7109375" style="130" customWidth="1"/>
    <col min="9994" max="9994" width="13.7109375" style="130" customWidth="1"/>
    <col min="9995" max="9995" width="7.7109375" style="130" customWidth="1"/>
    <col min="9996" max="9996" width="13.7109375" style="130" customWidth="1"/>
    <col min="9997" max="9997" width="7.7109375" style="130" customWidth="1"/>
    <col min="9998" max="9998" width="13.7109375" style="130" customWidth="1"/>
    <col min="9999" max="9999" width="7.7109375" style="130" customWidth="1"/>
    <col min="10000" max="10000" width="13.7109375" style="130" customWidth="1"/>
    <col min="10001" max="10001" width="7.7109375" style="130" customWidth="1"/>
    <col min="10002" max="10002" width="13.7109375" style="130" customWidth="1"/>
    <col min="10003" max="10003" width="7.7109375" style="130" customWidth="1"/>
    <col min="10004" max="10004" width="13.7109375" style="130" customWidth="1"/>
    <col min="10005" max="10005" width="7.7109375" style="130" customWidth="1"/>
    <col min="10006" max="10006" width="13.7109375" style="130" customWidth="1"/>
    <col min="10007" max="10007" width="7.7109375" style="130" customWidth="1"/>
    <col min="10008" max="10008" width="15.28515625" style="130" customWidth="1"/>
    <col min="10009" max="10009" width="7.7109375" style="130" customWidth="1"/>
    <col min="10010" max="10010" width="16" style="130" customWidth="1"/>
    <col min="10011" max="10036" width="0" style="130" hidden="1" customWidth="1"/>
    <col min="10037" max="10037" width="8.140625" style="130" customWidth="1"/>
    <col min="10038" max="10038" width="15.140625" style="130" customWidth="1"/>
    <col min="10039" max="10240" width="11.42578125" style="130"/>
    <col min="10241" max="10241" width="5.5703125" style="130" customWidth="1"/>
    <col min="10242" max="10242" width="60.85546875" style="130" customWidth="1"/>
    <col min="10243" max="10243" width="13.7109375" style="130" customWidth="1"/>
    <col min="10244" max="10244" width="8.85546875" style="130" customWidth="1"/>
    <col min="10245" max="10245" width="7.7109375" style="130" customWidth="1"/>
    <col min="10246" max="10246" width="13.7109375" style="130" customWidth="1"/>
    <col min="10247" max="10247" width="7.7109375" style="130" customWidth="1"/>
    <col min="10248" max="10248" width="13.7109375" style="130" customWidth="1"/>
    <col min="10249" max="10249" width="7.7109375" style="130" customWidth="1"/>
    <col min="10250" max="10250" width="13.7109375" style="130" customWidth="1"/>
    <col min="10251" max="10251" width="7.7109375" style="130" customWidth="1"/>
    <col min="10252" max="10252" width="13.7109375" style="130" customWidth="1"/>
    <col min="10253" max="10253" width="7.7109375" style="130" customWidth="1"/>
    <col min="10254" max="10254" width="13.7109375" style="130" customWidth="1"/>
    <col min="10255" max="10255" width="7.7109375" style="130" customWidth="1"/>
    <col min="10256" max="10256" width="13.7109375" style="130" customWidth="1"/>
    <col min="10257" max="10257" width="7.7109375" style="130" customWidth="1"/>
    <col min="10258" max="10258" width="13.7109375" style="130" customWidth="1"/>
    <col min="10259" max="10259" width="7.7109375" style="130" customWidth="1"/>
    <col min="10260" max="10260" width="13.7109375" style="130" customWidth="1"/>
    <col min="10261" max="10261" width="7.7109375" style="130" customWidth="1"/>
    <col min="10262" max="10262" width="13.7109375" style="130" customWidth="1"/>
    <col min="10263" max="10263" width="7.7109375" style="130" customWidth="1"/>
    <col min="10264" max="10264" width="15.28515625" style="130" customWidth="1"/>
    <col min="10265" max="10265" width="7.7109375" style="130" customWidth="1"/>
    <col min="10266" max="10266" width="16" style="130" customWidth="1"/>
    <col min="10267" max="10292" width="0" style="130" hidden="1" customWidth="1"/>
    <col min="10293" max="10293" width="8.140625" style="130" customWidth="1"/>
    <col min="10294" max="10294" width="15.140625" style="130" customWidth="1"/>
    <col min="10295" max="10496" width="11.42578125" style="130"/>
    <col min="10497" max="10497" width="5.5703125" style="130" customWidth="1"/>
    <col min="10498" max="10498" width="60.85546875" style="130" customWidth="1"/>
    <col min="10499" max="10499" width="13.7109375" style="130" customWidth="1"/>
    <col min="10500" max="10500" width="8.85546875" style="130" customWidth="1"/>
    <col min="10501" max="10501" width="7.7109375" style="130" customWidth="1"/>
    <col min="10502" max="10502" width="13.7109375" style="130" customWidth="1"/>
    <col min="10503" max="10503" width="7.7109375" style="130" customWidth="1"/>
    <col min="10504" max="10504" width="13.7109375" style="130" customWidth="1"/>
    <col min="10505" max="10505" width="7.7109375" style="130" customWidth="1"/>
    <col min="10506" max="10506" width="13.7109375" style="130" customWidth="1"/>
    <col min="10507" max="10507" width="7.7109375" style="130" customWidth="1"/>
    <col min="10508" max="10508" width="13.7109375" style="130" customWidth="1"/>
    <col min="10509" max="10509" width="7.7109375" style="130" customWidth="1"/>
    <col min="10510" max="10510" width="13.7109375" style="130" customWidth="1"/>
    <col min="10511" max="10511" width="7.7109375" style="130" customWidth="1"/>
    <col min="10512" max="10512" width="13.7109375" style="130" customWidth="1"/>
    <col min="10513" max="10513" width="7.7109375" style="130" customWidth="1"/>
    <col min="10514" max="10514" width="13.7109375" style="130" customWidth="1"/>
    <col min="10515" max="10515" width="7.7109375" style="130" customWidth="1"/>
    <col min="10516" max="10516" width="13.7109375" style="130" customWidth="1"/>
    <col min="10517" max="10517" width="7.7109375" style="130" customWidth="1"/>
    <col min="10518" max="10518" width="13.7109375" style="130" customWidth="1"/>
    <col min="10519" max="10519" width="7.7109375" style="130" customWidth="1"/>
    <col min="10520" max="10520" width="15.28515625" style="130" customWidth="1"/>
    <col min="10521" max="10521" width="7.7109375" style="130" customWidth="1"/>
    <col min="10522" max="10522" width="16" style="130" customWidth="1"/>
    <col min="10523" max="10548" width="0" style="130" hidden="1" customWidth="1"/>
    <col min="10549" max="10549" width="8.140625" style="130" customWidth="1"/>
    <col min="10550" max="10550" width="15.140625" style="130" customWidth="1"/>
    <col min="10551" max="10752" width="11.42578125" style="130"/>
    <col min="10753" max="10753" width="5.5703125" style="130" customWidth="1"/>
    <col min="10754" max="10754" width="60.85546875" style="130" customWidth="1"/>
    <col min="10755" max="10755" width="13.7109375" style="130" customWidth="1"/>
    <col min="10756" max="10756" width="8.85546875" style="130" customWidth="1"/>
    <col min="10757" max="10757" width="7.7109375" style="130" customWidth="1"/>
    <col min="10758" max="10758" width="13.7109375" style="130" customWidth="1"/>
    <col min="10759" max="10759" width="7.7109375" style="130" customWidth="1"/>
    <col min="10760" max="10760" width="13.7109375" style="130" customWidth="1"/>
    <col min="10761" max="10761" width="7.7109375" style="130" customWidth="1"/>
    <col min="10762" max="10762" width="13.7109375" style="130" customWidth="1"/>
    <col min="10763" max="10763" width="7.7109375" style="130" customWidth="1"/>
    <col min="10764" max="10764" width="13.7109375" style="130" customWidth="1"/>
    <col min="10765" max="10765" width="7.7109375" style="130" customWidth="1"/>
    <col min="10766" max="10766" width="13.7109375" style="130" customWidth="1"/>
    <col min="10767" max="10767" width="7.7109375" style="130" customWidth="1"/>
    <col min="10768" max="10768" width="13.7109375" style="130" customWidth="1"/>
    <col min="10769" max="10769" width="7.7109375" style="130" customWidth="1"/>
    <col min="10770" max="10770" width="13.7109375" style="130" customWidth="1"/>
    <col min="10771" max="10771" width="7.7109375" style="130" customWidth="1"/>
    <col min="10772" max="10772" width="13.7109375" style="130" customWidth="1"/>
    <col min="10773" max="10773" width="7.7109375" style="130" customWidth="1"/>
    <col min="10774" max="10774" width="13.7109375" style="130" customWidth="1"/>
    <col min="10775" max="10775" width="7.7109375" style="130" customWidth="1"/>
    <col min="10776" max="10776" width="15.28515625" style="130" customWidth="1"/>
    <col min="10777" max="10777" width="7.7109375" style="130" customWidth="1"/>
    <col min="10778" max="10778" width="16" style="130" customWidth="1"/>
    <col min="10779" max="10804" width="0" style="130" hidden="1" customWidth="1"/>
    <col min="10805" max="10805" width="8.140625" style="130" customWidth="1"/>
    <col min="10806" max="10806" width="15.140625" style="130" customWidth="1"/>
    <col min="10807" max="11008" width="11.42578125" style="130"/>
    <col min="11009" max="11009" width="5.5703125" style="130" customWidth="1"/>
    <col min="11010" max="11010" width="60.85546875" style="130" customWidth="1"/>
    <col min="11011" max="11011" width="13.7109375" style="130" customWidth="1"/>
    <col min="11012" max="11012" width="8.85546875" style="130" customWidth="1"/>
    <col min="11013" max="11013" width="7.7109375" style="130" customWidth="1"/>
    <col min="11014" max="11014" width="13.7109375" style="130" customWidth="1"/>
    <col min="11015" max="11015" width="7.7109375" style="130" customWidth="1"/>
    <col min="11016" max="11016" width="13.7109375" style="130" customWidth="1"/>
    <col min="11017" max="11017" width="7.7109375" style="130" customWidth="1"/>
    <col min="11018" max="11018" width="13.7109375" style="130" customWidth="1"/>
    <col min="11019" max="11019" width="7.7109375" style="130" customWidth="1"/>
    <col min="11020" max="11020" width="13.7109375" style="130" customWidth="1"/>
    <col min="11021" max="11021" width="7.7109375" style="130" customWidth="1"/>
    <col min="11022" max="11022" width="13.7109375" style="130" customWidth="1"/>
    <col min="11023" max="11023" width="7.7109375" style="130" customWidth="1"/>
    <col min="11024" max="11024" width="13.7109375" style="130" customWidth="1"/>
    <col min="11025" max="11025" width="7.7109375" style="130" customWidth="1"/>
    <col min="11026" max="11026" width="13.7109375" style="130" customWidth="1"/>
    <col min="11027" max="11027" width="7.7109375" style="130" customWidth="1"/>
    <col min="11028" max="11028" width="13.7109375" style="130" customWidth="1"/>
    <col min="11029" max="11029" width="7.7109375" style="130" customWidth="1"/>
    <col min="11030" max="11030" width="13.7109375" style="130" customWidth="1"/>
    <col min="11031" max="11031" width="7.7109375" style="130" customWidth="1"/>
    <col min="11032" max="11032" width="15.28515625" style="130" customWidth="1"/>
    <col min="11033" max="11033" width="7.7109375" style="130" customWidth="1"/>
    <col min="11034" max="11034" width="16" style="130" customWidth="1"/>
    <col min="11035" max="11060" width="0" style="130" hidden="1" customWidth="1"/>
    <col min="11061" max="11061" width="8.140625" style="130" customWidth="1"/>
    <col min="11062" max="11062" width="15.140625" style="130" customWidth="1"/>
    <col min="11063" max="11264" width="11.42578125" style="130"/>
    <col min="11265" max="11265" width="5.5703125" style="130" customWidth="1"/>
    <col min="11266" max="11266" width="60.85546875" style="130" customWidth="1"/>
    <col min="11267" max="11267" width="13.7109375" style="130" customWidth="1"/>
    <col min="11268" max="11268" width="8.85546875" style="130" customWidth="1"/>
    <col min="11269" max="11269" width="7.7109375" style="130" customWidth="1"/>
    <col min="11270" max="11270" width="13.7109375" style="130" customWidth="1"/>
    <col min="11271" max="11271" width="7.7109375" style="130" customWidth="1"/>
    <col min="11272" max="11272" width="13.7109375" style="130" customWidth="1"/>
    <col min="11273" max="11273" width="7.7109375" style="130" customWidth="1"/>
    <col min="11274" max="11274" width="13.7109375" style="130" customWidth="1"/>
    <col min="11275" max="11275" width="7.7109375" style="130" customWidth="1"/>
    <col min="11276" max="11276" width="13.7109375" style="130" customWidth="1"/>
    <col min="11277" max="11277" width="7.7109375" style="130" customWidth="1"/>
    <col min="11278" max="11278" width="13.7109375" style="130" customWidth="1"/>
    <col min="11279" max="11279" width="7.7109375" style="130" customWidth="1"/>
    <col min="11280" max="11280" width="13.7109375" style="130" customWidth="1"/>
    <col min="11281" max="11281" width="7.7109375" style="130" customWidth="1"/>
    <col min="11282" max="11282" width="13.7109375" style="130" customWidth="1"/>
    <col min="11283" max="11283" width="7.7109375" style="130" customWidth="1"/>
    <col min="11284" max="11284" width="13.7109375" style="130" customWidth="1"/>
    <col min="11285" max="11285" width="7.7109375" style="130" customWidth="1"/>
    <col min="11286" max="11286" width="13.7109375" style="130" customWidth="1"/>
    <col min="11287" max="11287" width="7.7109375" style="130" customWidth="1"/>
    <col min="11288" max="11288" width="15.28515625" style="130" customWidth="1"/>
    <col min="11289" max="11289" width="7.7109375" style="130" customWidth="1"/>
    <col min="11290" max="11290" width="16" style="130" customWidth="1"/>
    <col min="11291" max="11316" width="0" style="130" hidden="1" customWidth="1"/>
    <col min="11317" max="11317" width="8.140625" style="130" customWidth="1"/>
    <col min="11318" max="11318" width="15.140625" style="130" customWidth="1"/>
    <col min="11319" max="11520" width="11.42578125" style="130"/>
    <col min="11521" max="11521" width="5.5703125" style="130" customWidth="1"/>
    <col min="11522" max="11522" width="60.85546875" style="130" customWidth="1"/>
    <col min="11523" max="11523" width="13.7109375" style="130" customWidth="1"/>
    <col min="11524" max="11524" width="8.85546875" style="130" customWidth="1"/>
    <col min="11525" max="11525" width="7.7109375" style="130" customWidth="1"/>
    <col min="11526" max="11526" width="13.7109375" style="130" customWidth="1"/>
    <col min="11527" max="11527" width="7.7109375" style="130" customWidth="1"/>
    <col min="11528" max="11528" width="13.7109375" style="130" customWidth="1"/>
    <col min="11529" max="11529" width="7.7109375" style="130" customWidth="1"/>
    <col min="11530" max="11530" width="13.7109375" style="130" customWidth="1"/>
    <col min="11531" max="11531" width="7.7109375" style="130" customWidth="1"/>
    <col min="11532" max="11532" width="13.7109375" style="130" customWidth="1"/>
    <col min="11533" max="11533" width="7.7109375" style="130" customWidth="1"/>
    <col min="11534" max="11534" width="13.7109375" style="130" customWidth="1"/>
    <col min="11535" max="11535" width="7.7109375" style="130" customWidth="1"/>
    <col min="11536" max="11536" width="13.7109375" style="130" customWidth="1"/>
    <col min="11537" max="11537" width="7.7109375" style="130" customWidth="1"/>
    <col min="11538" max="11538" width="13.7109375" style="130" customWidth="1"/>
    <col min="11539" max="11539" width="7.7109375" style="130" customWidth="1"/>
    <col min="11540" max="11540" width="13.7109375" style="130" customWidth="1"/>
    <col min="11541" max="11541" width="7.7109375" style="130" customWidth="1"/>
    <col min="11542" max="11542" width="13.7109375" style="130" customWidth="1"/>
    <col min="11543" max="11543" width="7.7109375" style="130" customWidth="1"/>
    <col min="11544" max="11544" width="15.28515625" style="130" customWidth="1"/>
    <col min="11545" max="11545" width="7.7109375" style="130" customWidth="1"/>
    <col min="11546" max="11546" width="16" style="130" customWidth="1"/>
    <col min="11547" max="11572" width="0" style="130" hidden="1" customWidth="1"/>
    <col min="11573" max="11573" width="8.140625" style="130" customWidth="1"/>
    <col min="11574" max="11574" width="15.140625" style="130" customWidth="1"/>
    <col min="11575" max="11776" width="11.42578125" style="130"/>
    <col min="11777" max="11777" width="5.5703125" style="130" customWidth="1"/>
    <col min="11778" max="11778" width="60.85546875" style="130" customWidth="1"/>
    <col min="11779" max="11779" width="13.7109375" style="130" customWidth="1"/>
    <col min="11780" max="11780" width="8.85546875" style="130" customWidth="1"/>
    <col min="11781" max="11781" width="7.7109375" style="130" customWidth="1"/>
    <col min="11782" max="11782" width="13.7109375" style="130" customWidth="1"/>
    <col min="11783" max="11783" width="7.7109375" style="130" customWidth="1"/>
    <col min="11784" max="11784" width="13.7109375" style="130" customWidth="1"/>
    <col min="11785" max="11785" width="7.7109375" style="130" customWidth="1"/>
    <col min="11786" max="11786" width="13.7109375" style="130" customWidth="1"/>
    <col min="11787" max="11787" width="7.7109375" style="130" customWidth="1"/>
    <col min="11788" max="11788" width="13.7109375" style="130" customWidth="1"/>
    <col min="11789" max="11789" width="7.7109375" style="130" customWidth="1"/>
    <col min="11790" max="11790" width="13.7109375" style="130" customWidth="1"/>
    <col min="11791" max="11791" width="7.7109375" style="130" customWidth="1"/>
    <col min="11792" max="11792" width="13.7109375" style="130" customWidth="1"/>
    <col min="11793" max="11793" width="7.7109375" style="130" customWidth="1"/>
    <col min="11794" max="11794" width="13.7109375" style="130" customWidth="1"/>
    <col min="11795" max="11795" width="7.7109375" style="130" customWidth="1"/>
    <col min="11796" max="11796" width="13.7109375" style="130" customWidth="1"/>
    <col min="11797" max="11797" width="7.7109375" style="130" customWidth="1"/>
    <col min="11798" max="11798" width="13.7109375" style="130" customWidth="1"/>
    <col min="11799" max="11799" width="7.7109375" style="130" customWidth="1"/>
    <col min="11800" max="11800" width="15.28515625" style="130" customWidth="1"/>
    <col min="11801" max="11801" width="7.7109375" style="130" customWidth="1"/>
    <col min="11802" max="11802" width="16" style="130" customWidth="1"/>
    <col min="11803" max="11828" width="0" style="130" hidden="1" customWidth="1"/>
    <col min="11829" max="11829" width="8.140625" style="130" customWidth="1"/>
    <col min="11830" max="11830" width="15.140625" style="130" customWidth="1"/>
    <col min="11831" max="12032" width="11.42578125" style="130"/>
    <col min="12033" max="12033" width="5.5703125" style="130" customWidth="1"/>
    <col min="12034" max="12034" width="60.85546875" style="130" customWidth="1"/>
    <col min="12035" max="12035" width="13.7109375" style="130" customWidth="1"/>
    <col min="12036" max="12036" width="8.85546875" style="130" customWidth="1"/>
    <col min="12037" max="12037" width="7.7109375" style="130" customWidth="1"/>
    <col min="12038" max="12038" width="13.7109375" style="130" customWidth="1"/>
    <col min="12039" max="12039" width="7.7109375" style="130" customWidth="1"/>
    <col min="12040" max="12040" width="13.7109375" style="130" customWidth="1"/>
    <col min="12041" max="12041" width="7.7109375" style="130" customWidth="1"/>
    <col min="12042" max="12042" width="13.7109375" style="130" customWidth="1"/>
    <col min="12043" max="12043" width="7.7109375" style="130" customWidth="1"/>
    <col min="12044" max="12044" width="13.7109375" style="130" customWidth="1"/>
    <col min="12045" max="12045" width="7.7109375" style="130" customWidth="1"/>
    <col min="12046" max="12046" width="13.7109375" style="130" customWidth="1"/>
    <col min="12047" max="12047" width="7.7109375" style="130" customWidth="1"/>
    <col min="12048" max="12048" width="13.7109375" style="130" customWidth="1"/>
    <col min="12049" max="12049" width="7.7109375" style="130" customWidth="1"/>
    <col min="12050" max="12050" width="13.7109375" style="130" customWidth="1"/>
    <col min="12051" max="12051" width="7.7109375" style="130" customWidth="1"/>
    <col min="12052" max="12052" width="13.7109375" style="130" customWidth="1"/>
    <col min="12053" max="12053" width="7.7109375" style="130" customWidth="1"/>
    <col min="12054" max="12054" width="13.7109375" style="130" customWidth="1"/>
    <col min="12055" max="12055" width="7.7109375" style="130" customWidth="1"/>
    <col min="12056" max="12056" width="15.28515625" style="130" customWidth="1"/>
    <col min="12057" max="12057" width="7.7109375" style="130" customWidth="1"/>
    <col min="12058" max="12058" width="16" style="130" customWidth="1"/>
    <col min="12059" max="12084" width="0" style="130" hidden="1" customWidth="1"/>
    <col min="12085" max="12085" width="8.140625" style="130" customWidth="1"/>
    <col min="12086" max="12086" width="15.140625" style="130" customWidth="1"/>
    <col min="12087" max="12288" width="11.42578125" style="130"/>
    <col min="12289" max="12289" width="5.5703125" style="130" customWidth="1"/>
    <col min="12290" max="12290" width="60.85546875" style="130" customWidth="1"/>
    <col min="12291" max="12291" width="13.7109375" style="130" customWidth="1"/>
    <col min="12292" max="12292" width="8.85546875" style="130" customWidth="1"/>
    <col min="12293" max="12293" width="7.7109375" style="130" customWidth="1"/>
    <col min="12294" max="12294" width="13.7109375" style="130" customWidth="1"/>
    <col min="12295" max="12295" width="7.7109375" style="130" customWidth="1"/>
    <col min="12296" max="12296" width="13.7109375" style="130" customWidth="1"/>
    <col min="12297" max="12297" width="7.7109375" style="130" customWidth="1"/>
    <col min="12298" max="12298" width="13.7109375" style="130" customWidth="1"/>
    <col min="12299" max="12299" width="7.7109375" style="130" customWidth="1"/>
    <col min="12300" max="12300" width="13.7109375" style="130" customWidth="1"/>
    <col min="12301" max="12301" width="7.7109375" style="130" customWidth="1"/>
    <col min="12302" max="12302" width="13.7109375" style="130" customWidth="1"/>
    <col min="12303" max="12303" width="7.7109375" style="130" customWidth="1"/>
    <col min="12304" max="12304" width="13.7109375" style="130" customWidth="1"/>
    <col min="12305" max="12305" width="7.7109375" style="130" customWidth="1"/>
    <col min="12306" max="12306" width="13.7109375" style="130" customWidth="1"/>
    <col min="12307" max="12307" width="7.7109375" style="130" customWidth="1"/>
    <col min="12308" max="12308" width="13.7109375" style="130" customWidth="1"/>
    <col min="12309" max="12309" width="7.7109375" style="130" customWidth="1"/>
    <col min="12310" max="12310" width="13.7109375" style="130" customWidth="1"/>
    <col min="12311" max="12311" width="7.7109375" style="130" customWidth="1"/>
    <col min="12312" max="12312" width="15.28515625" style="130" customWidth="1"/>
    <col min="12313" max="12313" width="7.7109375" style="130" customWidth="1"/>
    <col min="12314" max="12314" width="16" style="130" customWidth="1"/>
    <col min="12315" max="12340" width="0" style="130" hidden="1" customWidth="1"/>
    <col min="12341" max="12341" width="8.140625" style="130" customWidth="1"/>
    <col min="12342" max="12342" width="15.140625" style="130" customWidth="1"/>
    <col min="12343" max="12544" width="11.42578125" style="130"/>
    <col min="12545" max="12545" width="5.5703125" style="130" customWidth="1"/>
    <col min="12546" max="12546" width="60.85546875" style="130" customWidth="1"/>
    <col min="12547" max="12547" width="13.7109375" style="130" customWidth="1"/>
    <col min="12548" max="12548" width="8.85546875" style="130" customWidth="1"/>
    <col min="12549" max="12549" width="7.7109375" style="130" customWidth="1"/>
    <col min="12550" max="12550" width="13.7109375" style="130" customWidth="1"/>
    <col min="12551" max="12551" width="7.7109375" style="130" customWidth="1"/>
    <col min="12552" max="12552" width="13.7109375" style="130" customWidth="1"/>
    <col min="12553" max="12553" width="7.7109375" style="130" customWidth="1"/>
    <col min="12554" max="12554" width="13.7109375" style="130" customWidth="1"/>
    <col min="12555" max="12555" width="7.7109375" style="130" customWidth="1"/>
    <col min="12556" max="12556" width="13.7109375" style="130" customWidth="1"/>
    <col min="12557" max="12557" width="7.7109375" style="130" customWidth="1"/>
    <col min="12558" max="12558" width="13.7109375" style="130" customWidth="1"/>
    <col min="12559" max="12559" width="7.7109375" style="130" customWidth="1"/>
    <col min="12560" max="12560" width="13.7109375" style="130" customWidth="1"/>
    <col min="12561" max="12561" width="7.7109375" style="130" customWidth="1"/>
    <col min="12562" max="12562" width="13.7109375" style="130" customWidth="1"/>
    <col min="12563" max="12563" width="7.7109375" style="130" customWidth="1"/>
    <col min="12564" max="12564" width="13.7109375" style="130" customWidth="1"/>
    <col min="12565" max="12565" width="7.7109375" style="130" customWidth="1"/>
    <col min="12566" max="12566" width="13.7109375" style="130" customWidth="1"/>
    <col min="12567" max="12567" width="7.7109375" style="130" customWidth="1"/>
    <col min="12568" max="12568" width="15.28515625" style="130" customWidth="1"/>
    <col min="12569" max="12569" width="7.7109375" style="130" customWidth="1"/>
    <col min="12570" max="12570" width="16" style="130" customWidth="1"/>
    <col min="12571" max="12596" width="0" style="130" hidden="1" customWidth="1"/>
    <col min="12597" max="12597" width="8.140625" style="130" customWidth="1"/>
    <col min="12598" max="12598" width="15.140625" style="130" customWidth="1"/>
    <col min="12599" max="12800" width="11.42578125" style="130"/>
    <col min="12801" max="12801" width="5.5703125" style="130" customWidth="1"/>
    <col min="12802" max="12802" width="60.85546875" style="130" customWidth="1"/>
    <col min="12803" max="12803" width="13.7109375" style="130" customWidth="1"/>
    <col min="12804" max="12804" width="8.85546875" style="130" customWidth="1"/>
    <col min="12805" max="12805" width="7.7109375" style="130" customWidth="1"/>
    <col min="12806" max="12806" width="13.7109375" style="130" customWidth="1"/>
    <col min="12807" max="12807" width="7.7109375" style="130" customWidth="1"/>
    <col min="12808" max="12808" width="13.7109375" style="130" customWidth="1"/>
    <col min="12809" max="12809" width="7.7109375" style="130" customWidth="1"/>
    <col min="12810" max="12810" width="13.7109375" style="130" customWidth="1"/>
    <col min="12811" max="12811" width="7.7109375" style="130" customWidth="1"/>
    <col min="12812" max="12812" width="13.7109375" style="130" customWidth="1"/>
    <col min="12813" max="12813" width="7.7109375" style="130" customWidth="1"/>
    <col min="12814" max="12814" width="13.7109375" style="130" customWidth="1"/>
    <col min="12815" max="12815" width="7.7109375" style="130" customWidth="1"/>
    <col min="12816" max="12816" width="13.7109375" style="130" customWidth="1"/>
    <col min="12817" max="12817" width="7.7109375" style="130" customWidth="1"/>
    <col min="12818" max="12818" width="13.7109375" style="130" customWidth="1"/>
    <col min="12819" max="12819" width="7.7109375" style="130" customWidth="1"/>
    <col min="12820" max="12820" width="13.7109375" style="130" customWidth="1"/>
    <col min="12821" max="12821" width="7.7109375" style="130" customWidth="1"/>
    <col min="12822" max="12822" width="13.7109375" style="130" customWidth="1"/>
    <col min="12823" max="12823" width="7.7109375" style="130" customWidth="1"/>
    <col min="12824" max="12824" width="15.28515625" style="130" customWidth="1"/>
    <col min="12825" max="12825" width="7.7109375" style="130" customWidth="1"/>
    <col min="12826" max="12826" width="16" style="130" customWidth="1"/>
    <col min="12827" max="12852" width="0" style="130" hidden="1" customWidth="1"/>
    <col min="12853" max="12853" width="8.140625" style="130" customWidth="1"/>
    <col min="12854" max="12854" width="15.140625" style="130" customWidth="1"/>
    <col min="12855" max="13056" width="11.42578125" style="130"/>
    <col min="13057" max="13057" width="5.5703125" style="130" customWidth="1"/>
    <col min="13058" max="13058" width="60.85546875" style="130" customWidth="1"/>
    <col min="13059" max="13059" width="13.7109375" style="130" customWidth="1"/>
    <col min="13060" max="13060" width="8.85546875" style="130" customWidth="1"/>
    <col min="13061" max="13061" width="7.7109375" style="130" customWidth="1"/>
    <col min="13062" max="13062" width="13.7109375" style="130" customWidth="1"/>
    <col min="13063" max="13063" width="7.7109375" style="130" customWidth="1"/>
    <col min="13064" max="13064" width="13.7109375" style="130" customWidth="1"/>
    <col min="13065" max="13065" width="7.7109375" style="130" customWidth="1"/>
    <col min="13066" max="13066" width="13.7109375" style="130" customWidth="1"/>
    <col min="13067" max="13067" width="7.7109375" style="130" customWidth="1"/>
    <col min="13068" max="13068" width="13.7109375" style="130" customWidth="1"/>
    <col min="13069" max="13069" width="7.7109375" style="130" customWidth="1"/>
    <col min="13070" max="13070" width="13.7109375" style="130" customWidth="1"/>
    <col min="13071" max="13071" width="7.7109375" style="130" customWidth="1"/>
    <col min="13072" max="13072" width="13.7109375" style="130" customWidth="1"/>
    <col min="13073" max="13073" width="7.7109375" style="130" customWidth="1"/>
    <col min="13074" max="13074" width="13.7109375" style="130" customWidth="1"/>
    <col min="13075" max="13075" width="7.7109375" style="130" customWidth="1"/>
    <col min="13076" max="13076" width="13.7109375" style="130" customWidth="1"/>
    <col min="13077" max="13077" width="7.7109375" style="130" customWidth="1"/>
    <col min="13078" max="13078" width="13.7109375" style="130" customWidth="1"/>
    <col min="13079" max="13079" width="7.7109375" style="130" customWidth="1"/>
    <col min="13080" max="13080" width="15.28515625" style="130" customWidth="1"/>
    <col min="13081" max="13081" width="7.7109375" style="130" customWidth="1"/>
    <col min="13082" max="13082" width="16" style="130" customWidth="1"/>
    <col min="13083" max="13108" width="0" style="130" hidden="1" customWidth="1"/>
    <col min="13109" max="13109" width="8.140625" style="130" customWidth="1"/>
    <col min="13110" max="13110" width="15.140625" style="130" customWidth="1"/>
    <col min="13111" max="13312" width="11.42578125" style="130"/>
    <col min="13313" max="13313" width="5.5703125" style="130" customWidth="1"/>
    <col min="13314" max="13314" width="60.85546875" style="130" customWidth="1"/>
    <col min="13315" max="13315" width="13.7109375" style="130" customWidth="1"/>
    <col min="13316" max="13316" width="8.85546875" style="130" customWidth="1"/>
    <col min="13317" max="13317" width="7.7109375" style="130" customWidth="1"/>
    <col min="13318" max="13318" width="13.7109375" style="130" customWidth="1"/>
    <col min="13319" max="13319" width="7.7109375" style="130" customWidth="1"/>
    <col min="13320" max="13320" width="13.7109375" style="130" customWidth="1"/>
    <col min="13321" max="13321" width="7.7109375" style="130" customWidth="1"/>
    <col min="13322" max="13322" width="13.7109375" style="130" customWidth="1"/>
    <col min="13323" max="13323" width="7.7109375" style="130" customWidth="1"/>
    <col min="13324" max="13324" width="13.7109375" style="130" customWidth="1"/>
    <col min="13325" max="13325" width="7.7109375" style="130" customWidth="1"/>
    <col min="13326" max="13326" width="13.7109375" style="130" customWidth="1"/>
    <col min="13327" max="13327" width="7.7109375" style="130" customWidth="1"/>
    <col min="13328" max="13328" width="13.7109375" style="130" customWidth="1"/>
    <col min="13329" max="13329" width="7.7109375" style="130" customWidth="1"/>
    <col min="13330" max="13330" width="13.7109375" style="130" customWidth="1"/>
    <col min="13331" max="13331" width="7.7109375" style="130" customWidth="1"/>
    <col min="13332" max="13332" width="13.7109375" style="130" customWidth="1"/>
    <col min="13333" max="13333" width="7.7109375" style="130" customWidth="1"/>
    <col min="13334" max="13334" width="13.7109375" style="130" customWidth="1"/>
    <col min="13335" max="13335" width="7.7109375" style="130" customWidth="1"/>
    <col min="13336" max="13336" width="15.28515625" style="130" customWidth="1"/>
    <col min="13337" max="13337" width="7.7109375" style="130" customWidth="1"/>
    <col min="13338" max="13338" width="16" style="130" customWidth="1"/>
    <col min="13339" max="13364" width="0" style="130" hidden="1" customWidth="1"/>
    <col min="13365" max="13365" width="8.140625" style="130" customWidth="1"/>
    <col min="13366" max="13366" width="15.140625" style="130" customWidth="1"/>
    <col min="13367" max="13568" width="11.42578125" style="130"/>
    <col min="13569" max="13569" width="5.5703125" style="130" customWidth="1"/>
    <col min="13570" max="13570" width="60.85546875" style="130" customWidth="1"/>
    <col min="13571" max="13571" width="13.7109375" style="130" customWidth="1"/>
    <col min="13572" max="13572" width="8.85546875" style="130" customWidth="1"/>
    <col min="13573" max="13573" width="7.7109375" style="130" customWidth="1"/>
    <col min="13574" max="13574" width="13.7109375" style="130" customWidth="1"/>
    <col min="13575" max="13575" width="7.7109375" style="130" customWidth="1"/>
    <col min="13576" max="13576" width="13.7109375" style="130" customWidth="1"/>
    <col min="13577" max="13577" width="7.7109375" style="130" customWidth="1"/>
    <col min="13578" max="13578" width="13.7109375" style="130" customWidth="1"/>
    <col min="13579" max="13579" width="7.7109375" style="130" customWidth="1"/>
    <col min="13580" max="13580" width="13.7109375" style="130" customWidth="1"/>
    <col min="13581" max="13581" width="7.7109375" style="130" customWidth="1"/>
    <col min="13582" max="13582" width="13.7109375" style="130" customWidth="1"/>
    <col min="13583" max="13583" width="7.7109375" style="130" customWidth="1"/>
    <col min="13584" max="13584" width="13.7109375" style="130" customWidth="1"/>
    <col min="13585" max="13585" width="7.7109375" style="130" customWidth="1"/>
    <col min="13586" max="13586" width="13.7109375" style="130" customWidth="1"/>
    <col min="13587" max="13587" width="7.7109375" style="130" customWidth="1"/>
    <col min="13588" max="13588" width="13.7109375" style="130" customWidth="1"/>
    <col min="13589" max="13589" width="7.7109375" style="130" customWidth="1"/>
    <col min="13590" max="13590" width="13.7109375" style="130" customWidth="1"/>
    <col min="13591" max="13591" width="7.7109375" style="130" customWidth="1"/>
    <col min="13592" max="13592" width="15.28515625" style="130" customWidth="1"/>
    <col min="13593" max="13593" width="7.7109375" style="130" customWidth="1"/>
    <col min="13594" max="13594" width="16" style="130" customWidth="1"/>
    <col min="13595" max="13620" width="0" style="130" hidden="1" customWidth="1"/>
    <col min="13621" max="13621" width="8.140625" style="130" customWidth="1"/>
    <col min="13622" max="13622" width="15.140625" style="130" customWidth="1"/>
    <col min="13623" max="13824" width="11.42578125" style="130"/>
    <col min="13825" max="13825" width="5.5703125" style="130" customWidth="1"/>
    <col min="13826" max="13826" width="60.85546875" style="130" customWidth="1"/>
    <col min="13827" max="13827" width="13.7109375" style="130" customWidth="1"/>
    <col min="13828" max="13828" width="8.85546875" style="130" customWidth="1"/>
    <col min="13829" max="13829" width="7.7109375" style="130" customWidth="1"/>
    <col min="13830" max="13830" width="13.7109375" style="130" customWidth="1"/>
    <col min="13831" max="13831" width="7.7109375" style="130" customWidth="1"/>
    <col min="13832" max="13832" width="13.7109375" style="130" customWidth="1"/>
    <col min="13833" max="13833" width="7.7109375" style="130" customWidth="1"/>
    <col min="13834" max="13834" width="13.7109375" style="130" customWidth="1"/>
    <col min="13835" max="13835" width="7.7109375" style="130" customWidth="1"/>
    <col min="13836" max="13836" width="13.7109375" style="130" customWidth="1"/>
    <col min="13837" max="13837" width="7.7109375" style="130" customWidth="1"/>
    <col min="13838" max="13838" width="13.7109375" style="130" customWidth="1"/>
    <col min="13839" max="13839" width="7.7109375" style="130" customWidth="1"/>
    <col min="13840" max="13840" width="13.7109375" style="130" customWidth="1"/>
    <col min="13841" max="13841" width="7.7109375" style="130" customWidth="1"/>
    <col min="13842" max="13842" width="13.7109375" style="130" customWidth="1"/>
    <col min="13843" max="13843" width="7.7109375" style="130" customWidth="1"/>
    <col min="13844" max="13844" width="13.7109375" style="130" customWidth="1"/>
    <col min="13845" max="13845" width="7.7109375" style="130" customWidth="1"/>
    <col min="13846" max="13846" width="13.7109375" style="130" customWidth="1"/>
    <col min="13847" max="13847" width="7.7109375" style="130" customWidth="1"/>
    <col min="13848" max="13848" width="15.28515625" style="130" customWidth="1"/>
    <col min="13849" max="13849" width="7.7109375" style="130" customWidth="1"/>
    <col min="13850" max="13850" width="16" style="130" customWidth="1"/>
    <col min="13851" max="13876" width="0" style="130" hidden="1" customWidth="1"/>
    <col min="13877" max="13877" width="8.140625" style="130" customWidth="1"/>
    <col min="13878" max="13878" width="15.140625" style="130" customWidth="1"/>
    <col min="13879" max="14080" width="11.42578125" style="130"/>
    <col min="14081" max="14081" width="5.5703125" style="130" customWidth="1"/>
    <col min="14082" max="14082" width="60.85546875" style="130" customWidth="1"/>
    <col min="14083" max="14083" width="13.7109375" style="130" customWidth="1"/>
    <col min="14084" max="14084" width="8.85546875" style="130" customWidth="1"/>
    <col min="14085" max="14085" width="7.7109375" style="130" customWidth="1"/>
    <col min="14086" max="14086" width="13.7109375" style="130" customWidth="1"/>
    <col min="14087" max="14087" width="7.7109375" style="130" customWidth="1"/>
    <col min="14088" max="14088" width="13.7109375" style="130" customWidth="1"/>
    <col min="14089" max="14089" width="7.7109375" style="130" customWidth="1"/>
    <col min="14090" max="14090" width="13.7109375" style="130" customWidth="1"/>
    <col min="14091" max="14091" width="7.7109375" style="130" customWidth="1"/>
    <col min="14092" max="14092" width="13.7109375" style="130" customWidth="1"/>
    <col min="14093" max="14093" width="7.7109375" style="130" customWidth="1"/>
    <col min="14094" max="14094" width="13.7109375" style="130" customWidth="1"/>
    <col min="14095" max="14095" width="7.7109375" style="130" customWidth="1"/>
    <col min="14096" max="14096" width="13.7109375" style="130" customWidth="1"/>
    <col min="14097" max="14097" width="7.7109375" style="130" customWidth="1"/>
    <col min="14098" max="14098" width="13.7109375" style="130" customWidth="1"/>
    <col min="14099" max="14099" width="7.7109375" style="130" customWidth="1"/>
    <col min="14100" max="14100" width="13.7109375" style="130" customWidth="1"/>
    <col min="14101" max="14101" width="7.7109375" style="130" customWidth="1"/>
    <col min="14102" max="14102" width="13.7109375" style="130" customWidth="1"/>
    <col min="14103" max="14103" width="7.7109375" style="130" customWidth="1"/>
    <col min="14104" max="14104" width="15.28515625" style="130" customWidth="1"/>
    <col min="14105" max="14105" width="7.7109375" style="130" customWidth="1"/>
    <col min="14106" max="14106" width="16" style="130" customWidth="1"/>
    <col min="14107" max="14132" width="0" style="130" hidden="1" customWidth="1"/>
    <col min="14133" max="14133" width="8.140625" style="130" customWidth="1"/>
    <col min="14134" max="14134" width="15.140625" style="130" customWidth="1"/>
    <col min="14135" max="14336" width="11.42578125" style="130"/>
    <col min="14337" max="14337" width="5.5703125" style="130" customWidth="1"/>
    <col min="14338" max="14338" width="60.85546875" style="130" customWidth="1"/>
    <col min="14339" max="14339" width="13.7109375" style="130" customWidth="1"/>
    <col min="14340" max="14340" width="8.85546875" style="130" customWidth="1"/>
    <col min="14341" max="14341" width="7.7109375" style="130" customWidth="1"/>
    <col min="14342" max="14342" width="13.7109375" style="130" customWidth="1"/>
    <col min="14343" max="14343" width="7.7109375" style="130" customWidth="1"/>
    <col min="14344" max="14344" width="13.7109375" style="130" customWidth="1"/>
    <col min="14345" max="14345" width="7.7109375" style="130" customWidth="1"/>
    <col min="14346" max="14346" width="13.7109375" style="130" customWidth="1"/>
    <col min="14347" max="14347" width="7.7109375" style="130" customWidth="1"/>
    <col min="14348" max="14348" width="13.7109375" style="130" customWidth="1"/>
    <col min="14349" max="14349" width="7.7109375" style="130" customWidth="1"/>
    <col min="14350" max="14350" width="13.7109375" style="130" customWidth="1"/>
    <col min="14351" max="14351" width="7.7109375" style="130" customWidth="1"/>
    <col min="14352" max="14352" width="13.7109375" style="130" customWidth="1"/>
    <col min="14353" max="14353" width="7.7109375" style="130" customWidth="1"/>
    <col min="14354" max="14354" width="13.7109375" style="130" customWidth="1"/>
    <col min="14355" max="14355" width="7.7109375" style="130" customWidth="1"/>
    <col min="14356" max="14356" width="13.7109375" style="130" customWidth="1"/>
    <col min="14357" max="14357" width="7.7109375" style="130" customWidth="1"/>
    <col min="14358" max="14358" width="13.7109375" style="130" customWidth="1"/>
    <col min="14359" max="14359" width="7.7109375" style="130" customWidth="1"/>
    <col min="14360" max="14360" width="15.28515625" style="130" customWidth="1"/>
    <col min="14361" max="14361" width="7.7109375" style="130" customWidth="1"/>
    <col min="14362" max="14362" width="16" style="130" customWidth="1"/>
    <col min="14363" max="14388" width="0" style="130" hidden="1" customWidth="1"/>
    <col min="14389" max="14389" width="8.140625" style="130" customWidth="1"/>
    <col min="14390" max="14390" width="15.140625" style="130" customWidth="1"/>
    <col min="14391" max="14592" width="11.42578125" style="130"/>
    <col min="14593" max="14593" width="5.5703125" style="130" customWidth="1"/>
    <col min="14594" max="14594" width="60.85546875" style="130" customWidth="1"/>
    <col min="14595" max="14595" width="13.7109375" style="130" customWidth="1"/>
    <col min="14596" max="14596" width="8.85546875" style="130" customWidth="1"/>
    <col min="14597" max="14597" width="7.7109375" style="130" customWidth="1"/>
    <col min="14598" max="14598" width="13.7109375" style="130" customWidth="1"/>
    <col min="14599" max="14599" width="7.7109375" style="130" customWidth="1"/>
    <col min="14600" max="14600" width="13.7109375" style="130" customWidth="1"/>
    <col min="14601" max="14601" width="7.7109375" style="130" customWidth="1"/>
    <col min="14602" max="14602" width="13.7109375" style="130" customWidth="1"/>
    <col min="14603" max="14603" width="7.7109375" style="130" customWidth="1"/>
    <col min="14604" max="14604" width="13.7109375" style="130" customWidth="1"/>
    <col min="14605" max="14605" width="7.7109375" style="130" customWidth="1"/>
    <col min="14606" max="14606" width="13.7109375" style="130" customWidth="1"/>
    <col min="14607" max="14607" width="7.7109375" style="130" customWidth="1"/>
    <col min="14608" max="14608" width="13.7109375" style="130" customWidth="1"/>
    <col min="14609" max="14609" width="7.7109375" style="130" customWidth="1"/>
    <col min="14610" max="14610" width="13.7109375" style="130" customWidth="1"/>
    <col min="14611" max="14611" width="7.7109375" style="130" customWidth="1"/>
    <col min="14612" max="14612" width="13.7109375" style="130" customWidth="1"/>
    <col min="14613" max="14613" width="7.7109375" style="130" customWidth="1"/>
    <col min="14614" max="14614" width="13.7109375" style="130" customWidth="1"/>
    <col min="14615" max="14615" width="7.7109375" style="130" customWidth="1"/>
    <col min="14616" max="14616" width="15.28515625" style="130" customWidth="1"/>
    <col min="14617" max="14617" width="7.7109375" style="130" customWidth="1"/>
    <col min="14618" max="14618" width="16" style="130" customWidth="1"/>
    <col min="14619" max="14644" width="0" style="130" hidden="1" customWidth="1"/>
    <col min="14645" max="14645" width="8.140625" style="130" customWidth="1"/>
    <col min="14646" max="14646" width="15.140625" style="130" customWidth="1"/>
    <col min="14647" max="14848" width="11.42578125" style="130"/>
    <col min="14849" max="14849" width="5.5703125" style="130" customWidth="1"/>
    <col min="14850" max="14850" width="60.85546875" style="130" customWidth="1"/>
    <col min="14851" max="14851" width="13.7109375" style="130" customWidth="1"/>
    <col min="14852" max="14852" width="8.85546875" style="130" customWidth="1"/>
    <col min="14853" max="14853" width="7.7109375" style="130" customWidth="1"/>
    <col min="14854" max="14854" width="13.7109375" style="130" customWidth="1"/>
    <col min="14855" max="14855" width="7.7109375" style="130" customWidth="1"/>
    <col min="14856" max="14856" width="13.7109375" style="130" customWidth="1"/>
    <col min="14857" max="14857" width="7.7109375" style="130" customWidth="1"/>
    <col min="14858" max="14858" width="13.7109375" style="130" customWidth="1"/>
    <col min="14859" max="14859" width="7.7109375" style="130" customWidth="1"/>
    <col min="14860" max="14860" width="13.7109375" style="130" customWidth="1"/>
    <col min="14861" max="14861" width="7.7109375" style="130" customWidth="1"/>
    <col min="14862" max="14862" width="13.7109375" style="130" customWidth="1"/>
    <col min="14863" max="14863" width="7.7109375" style="130" customWidth="1"/>
    <col min="14864" max="14864" width="13.7109375" style="130" customWidth="1"/>
    <col min="14865" max="14865" width="7.7109375" style="130" customWidth="1"/>
    <col min="14866" max="14866" width="13.7109375" style="130" customWidth="1"/>
    <col min="14867" max="14867" width="7.7109375" style="130" customWidth="1"/>
    <col min="14868" max="14868" width="13.7109375" style="130" customWidth="1"/>
    <col min="14869" max="14869" width="7.7109375" style="130" customWidth="1"/>
    <col min="14870" max="14870" width="13.7109375" style="130" customWidth="1"/>
    <col min="14871" max="14871" width="7.7109375" style="130" customWidth="1"/>
    <col min="14872" max="14872" width="15.28515625" style="130" customWidth="1"/>
    <col min="14873" max="14873" width="7.7109375" style="130" customWidth="1"/>
    <col min="14874" max="14874" width="16" style="130" customWidth="1"/>
    <col min="14875" max="14900" width="0" style="130" hidden="1" customWidth="1"/>
    <col min="14901" max="14901" width="8.140625" style="130" customWidth="1"/>
    <col min="14902" max="14902" width="15.140625" style="130" customWidth="1"/>
    <col min="14903" max="15104" width="11.42578125" style="130"/>
    <col min="15105" max="15105" width="5.5703125" style="130" customWidth="1"/>
    <col min="15106" max="15106" width="60.85546875" style="130" customWidth="1"/>
    <col min="15107" max="15107" width="13.7109375" style="130" customWidth="1"/>
    <col min="15108" max="15108" width="8.85546875" style="130" customWidth="1"/>
    <col min="15109" max="15109" width="7.7109375" style="130" customWidth="1"/>
    <col min="15110" max="15110" width="13.7109375" style="130" customWidth="1"/>
    <col min="15111" max="15111" width="7.7109375" style="130" customWidth="1"/>
    <col min="15112" max="15112" width="13.7109375" style="130" customWidth="1"/>
    <col min="15113" max="15113" width="7.7109375" style="130" customWidth="1"/>
    <col min="15114" max="15114" width="13.7109375" style="130" customWidth="1"/>
    <col min="15115" max="15115" width="7.7109375" style="130" customWidth="1"/>
    <col min="15116" max="15116" width="13.7109375" style="130" customWidth="1"/>
    <col min="15117" max="15117" width="7.7109375" style="130" customWidth="1"/>
    <col min="15118" max="15118" width="13.7109375" style="130" customWidth="1"/>
    <col min="15119" max="15119" width="7.7109375" style="130" customWidth="1"/>
    <col min="15120" max="15120" width="13.7109375" style="130" customWidth="1"/>
    <col min="15121" max="15121" width="7.7109375" style="130" customWidth="1"/>
    <col min="15122" max="15122" width="13.7109375" style="130" customWidth="1"/>
    <col min="15123" max="15123" width="7.7109375" style="130" customWidth="1"/>
    <col min="15124" max="15124" width="13.7109375" style="130" customWidth="1"/>
    <col min="15125" max="15125" width="7.7109375" style="130" customWidth="1"/>
    <col min="15126" max="15126" width="13.7109375" style="130" customWidth="1"/>
    <col min="15127" max="15127" width="7.7109375" style="130" customWidth="1"/>
    <col min="15128" max="15128" width="15.28515625" style="130" customWidth="1"/>
    <col min="15129" max="15129" width="7.7109375" style="130" customWidth="1"/>
    <col min="15130" max="15130" width="16" style="130" customWidth="1"/>
    <col min="15131" max="15156" width="0" style="130" hidden="1" customWidth="1"/>
    <col min="15157" max="15157" width="8.140625" style="130" customWidth="1"/>
    <col min="15158" max="15158" width="15.140625" style="130" customWidth="1"/>
    <col min="15159" max="15360" width="11.42578125" style="130"/>
    <col min="15361" max="15361" width="5.5703125" style="130" customWidth="1"/>
    <col min="15362" max="15362" width="60.85546875" style="130" customWidth="1"/>
    <col min="15363" max="15363" width="13.7109375" style="130" customWidth="1"/>
    <col min="15364" max="15364" width="8.85546875" style="130" customWidth="1"/>
    <col min="15365" max="15365" width="7.7109375" style="130" customWidth="1"/>
    <col min="15366" max="15366" width="13.7109375" style="130" customWidth="1"/>
    <col min="15367" max="15367" width="7.7109375" style="130" customWidth="1"/>
    <col min="15368" max="15368" width="13.7109375" style="130" customWidth="1"/>
    <col min="15369" max="15369" width="7.7109375" style="130" customWidth="1"/>
    <col min="15370" max="15370" width="13.7109375" style="130" customWidth="1"/>
    <col min="15371" max="15371" width="7.7109375" style="130" customWidth="1"/>
    <col min="15372" max="15372" width="13.7109375" style="130" customWidth="1"/>
    <col min="15373" max="15373" width="7.7109375" style="130" customWidth="1"/>
    <col min="15374" max="15374" width="13.7109375" style="130" customWidth="1"/>
    <col min="15375" max="15375" width="7.7109375" style="130" customWidth="1"/>
    <col min="15376" max="15376" width="13.7109375" style="130" customWidth="1"/>
    <col min="15377" max="15377" width="7.7109375" style="130" customWidth="1"/>
    <col min="15378" max="15378" width="13.7109375" style="130" customWidth="1"/>
    <col min="15379" max="15379" width="7.7109375" style="130" customWidth="1"/>
    <col min="15380" max="15380" width="13.7109375" style="130" customWidth="1"/>
    <col min="15381" max="15381" width="7.7109375" style="130" customWidth="1"/>
    <col min="15382" max="15382" width="13.7109375" style="130" customWidth="1"/>
    <col min="15383" max="15383" width="7.7109375" style="130" customWidth="1"/>
    <col min="15384" max="15384" width="15.28515625" style="130" customWidth="1"/>
    <col min="15385" max="15385" width="7.7109375" style="130" customWidth="1"/>
    <col min="15386" max="15386" width="16" style="130" customWidth="1"/>
    <col min="15387" max="15412" width="0" style="130" hidden="1" customWidth="1"/>
    <col min="15413" max="15413" width="8.140625" style="130" customWidth="1"/>
    <col min="15414" max="15414" width="15.140625" style="130" customWidth="1"/>
    <col min="15415" max="15616" width="11.42578125" style="130"/>
    <col min="15617" max="15617" width="5.5703125" style="130" customWidth="1"/>
    <col min="15618" max="15618" width="60.85546875" style="130" customWidth="1"/>
    <col min="15619" max="15619" width="13.7109375" style="130" customWidth="1"/>
    <col min="15620" max="15620" width="8.85546875" style="130" customWidth="1"/>
    <col min="15621" max="15621" width="7.7109375" style="130" customWidth="1"/>
    <col min="15622" max="15622" width="13.7109375" style="130" customWidth="1"/>
    <col min="15623" max="15623" width="7.7109375" style="130" customWidth="1"/>
    <col min="15624" max="15624" width="13.7109375" style="130" customWidth="1"/>
    <col min="15625" max="15625" width="7.7109375" style="130" customWidth="1"/>
    <col min="15626" max="15626" width="13.7109375" style="130" customWidth="1"/>
    <col min="15627" max="15627" width="7.7109375" style="130" customWidth="1"/>
    <col min="15628" max="15628" width="13.7109375" style="130" customWidth="1"/>
    <col min="15629" max="15629" width="7.7109375" style="130" customWidth="1"/>
    <col min="15630" max="15630" width="13.7109375" style="130" customWidth="1"/>
    <col min="15631" max="15631" width="7.7109375" style="130" customWidth="1"/>
    <col min="15632" max="15632" width="13.7109375" style="130" customWidth="1"/>
    <col min="15633" max="15633" width="7.7109375" style="130" customWidth="1"/>
    <col min="15634" max="15634" width="13.7109375" style="130" customWidth="1"/>
    <col min="15635" max="15635" width="7.7109375" style="130" customWidth="1"/>
    <col min="15636" max="15636" width="13.7109375" style="130" customWidth="1"/>
    <col min="15637" max="15637" width="7.7109375" style="130" customWidth="1"/>
    <col min="15638" max="15638" width="13.7109375" style="130" customWidth="1"/>
    <col min="15639" max="15639" width="7.7109375" style="130" customWidth="1"/>
    <col min="15640" max="15640" width="15.28515625" style="130" customWidth="1"/>
    <col min="15641" max="15641" width="7.7109375" style="130" customWidth="1"/>
    <col min="15642" max="15642" width="16" style="130" customWidth="1"/>
    <col min="15643" max="15668" width="0" style="130" hidden="1" customWidth="1"/>
    <col min="15669" max="15669" width="8.140625" style="130" customWidth="1"/>
    <col min="15670" max="15670" width="15.140625" style="130" customWidth="1"/>
    <col min="15671" max="15872" width="11.42578125" style="130"/>
    <col min="15873" max="15873" width="5.5703125" style="130" customWidth="1"/>
    <col min="15874" max="15874" width="60.85546875" style="130" customWidth="1"/>
    <col min="15875" max="15875" width="13.7109375" style="130" customWidth="1"/>
    <col min="15876" max="15876" width="8.85546875" style="130" customWidth="1"/>
    <col min="15877" max="15877" width="7.7109375" style="130" customWidth="1"/>
    <col min="15878" max="15878" width="13.7109375" style="130" customWidth="1"/>
    <col min="15879" max="15879" width="7.7109375" style="130" customWidth="1"/>
    <col min="15880" max="15880" width="13.7109375" style="130" customWidth="1"/>
    <col min="15881" max="15881" width="7.7109375" style="130" customWidth="1"/>
    <col min="15882" max="15882" width="13.7109375" style="130" customWidth="1"/>
    <col min="15883" max="15883" width="7.7109375" style="130" customWidth="1"/>
    <col min="15884" max="15884" width="13.7109375" style="130" customWidth="1"/>
    <col min="15885" max="15885" width="7.7109375" style="130" customWidth="1"/>
    <col min="15886" max="15886" width="13.7109375" style="130" customWidth="1"/>
    <col min="15887" max="15887" width="7.7109375" style="130" customWidth="1"/>
    <col min="15888" max="15888" width="13.7109375" style="130" customWidth="1"/>
    <col min="15889" max="15889" width="7.7109375" style="130" customWidth="1"/>
    <col min="15890" max="15890" width="13.7109375" style="130" customWidth="1"/>
    <col min="15891" max="15891" width="7.7109375" style="130" customWidth="1"/>
    <col min="15892" max="15892" width="13.7109375" style="130" customWidth="1"/>
    <col min="15893" max="15893" width="7.7109375" style="130" customWidth="1"/>
    <col min="15894" max="15894" width="13.7109375" style="130" customWidth="1"/>
    <col min="15895" max="15895" width="7.7109375" style="130" customWidth="1"/>
    <col min="15896" max="15896" width="15.28515625" style="130" customWidth="1"/>
    <col min="15897" max="15897" width="7.7109375" style="130" customWidth="1"/>
    <col min="15898" max="15898" width="16" style="130" customWidth="1"/>
    <col min="15899" max="15924" width="0" style="130" hidden="1" customWidth="1"/>
    <col min="15925" max="15925" width="8.140625" style="130" customWidth="1"/>
    <col min="15926" max="15926" width="15.140625" style="130" customWidth="1"/>
    <col min="15927" max="16128" width="11.42578125" style="130"/>
    <col min="16129" max="16129" width="5.5703125" style="130" customWidth="1"/>
    <col min="16130" max="16130" width="60.85546875" style="130" customWidth="1"/>
    <col min="16131" max="16131" width="13.7109375" style="130" customWidth="1"/>
    <col min="16132" max="16132" width="8.85546875" style="130" customWidth="1"/>
    <col min="16133" max="16133" width="7.7109375" style="130" customWidth="1"/>
    <col min="16134" max="16134" width="13.7109375" style="130" customWidth="1"/>
    <col min="16135" max="16135" width="7.7109375" style="130" customWidth="1"/>
    <col min="16136" max="16136" width="13.7109375" style="130" customWidth="1"/>
    <col min="16137" max="16137" width="7.7109375" style="130" customWidth="1"/>
    <col min="16138" max="16138" width="13.7109375" style="130" customWidth="1"/>
    <col min="16139" max="16139" width="7.7109375" style="130" customWidth="1"/>
    <col min="16140" max="16140" width="13.7109375" style="130" customWidth="1"/>
    <col min="16141" max="16141" width="7.7109375" style="130" customWidth="1"/>
    <col min="16142" max="16142" width="13.7109375" style="130" customWidth="1"/>
    <col min="16143" max="16143" width="7.7109375" style="130" customWidth="1"/>
    <col min="16144" max="16144" width="13.7109375" style="130" customWidth="1"/>
    <col min="16145" max="16145" width="7.7109375" style="130" customWidth="1"/>
    <col min="16146" max="16146" width="13.7109375" style="130" customWidth="1"/>
    <col min="16147" max="16147" width="7.7109375" style="130" customWidth="1"/>
    <col min="16148" max="16148" width="13.7109375" style="130" customWidth="1"/>
    <col min="16149" max="16149" width="7.7109375" style="130" customWidth="1"/>
    <col min="16150" max="16150" width="13.7109375" style="130" customWidth="1"/>
    <col min="16151" max="16151" width="7.7109375" style="130" customWidth="1"/>
    <col min="16152" max="16152" width="15.28515625" style="130" customWidth="1"/>
    <col min="16153" max="16153" width="7.7109375" style="130" customWidth="1"/>
    <col min="16154" max="16154" width="16" style="130" customWidth="1"/>
    <col min="16155" max="16180" width="0" style="130" hidden="1" customWidth="1"/>
    <col min="16181" max="16181" width="8.140625" style="130" customWidth="1"/>
    <col min="16182" max="16182" width="15.140625" style="130" customWidth="1"/>
    <col min="16183" max="16384" width="11.42578125" style="130"/>
  </cols>
  <sheetData>
    <row r="1" spans="1:55" ht="13.5" thickTop="1">
      <c r="A1" s="124"/>
      <c r="B1" s="125"/>
      <c r="C1" s="126"/>
      <c r="D1" s="127"/>
      <c r="E1" s="127"/>
      <c r="F1" s="125"/>
      <c r="G1" s="127"/>
      <c r="H1" s="125"/>
      <c r="I1" s="127"/>
      <c r="J1" s="125"/>
      <c r="K1" s="127"/>
      <c r="L1" s="125"/>
      <c r="M1" s="127"/>
      <c r="N1" s="125"/>
      <c r="O1" s="127"/>
      <c r="P1" s="125"/>
      <c r="Q1" s="127"/>
      <c r="R1" s="125"/>
      <c r="S1" s="127"/>
      <c r="T1" s="125"/>
      <c r="U1" s="127"/>
      <c r="V1" s="125"/>
      <c r="W1" s="128"/>
      <c r="X1" s="125"/>
      <c r="Y1" s="128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9"/>
      <c r="BB1" s="168"/>
    </row>
    <row r="2" spans="1:55" ht="15.75">
      <c r="A2" s="131"/>
      <c r="B2" s="132"/>
      <c r="C2" s="133"/>
      <c r="D2" s="134"/>
      <c r="E2" s="134"/>
      <c r="F2" s="132"/>
      <c r="G2" s="134"/>
      <c r="H2" s="132"/>
      <c r="I2" s="135"/>
      <c r="J2" s="136"/>
      <c r="K2" s="135" t="s">
        <v>53</v>
      </c>
      <c r="L2" s="132"/>
      <c r="M2" s="134"/>
      <c r="N2" s="132"/>
      <c r="O2" s="134"/>
      <c r="P2" s="132"/>
      <c r="Q2" s="134"/>
      <c r="R2" s="132"/>
      <c r="S2" s="134"/>
      <c r="T2" s="132"/>
      <c r="U2" s="134"/>
      <c r="V2" s="132"/>
      <c r="W2" s="137"/>
      <c r="X2" s="132"/>
      <c r="Y2" s="137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8"/>
      <c r="BB2" s="275"/>
    </row>
    <row r="3" spans="1:55">
      <c r="A3" s="131"/>
      <c r="B3" s="132"/>
      <c r="C3" s="133"/>
      <c r="D3" s="134"/>
      <c r="E3" s="134"/>
      <c r="F3" s="132"/>
      <c r="G3" s="139"/>
      <c r="H3" s="140"/>
      <c r="I3" s="134"/>
      <c r="J3" s="132"/>
      <c r="K3" s="141"/>
      <c r="L3" s="142" t="s">
        <v>110</v>
      </c>
      <c r="M3" s="296">
        <v>41530</v>
      </c>
      <c r="N3" s="296"/>
      <c r="O3" s="134"/>
      <c r="P3" s="132"/>
      <c r="Q3" s="134"/>
      <c r="R3" s="132"/>
      <c r="S3" s="134"/>
      <c r="T3" s="132"/>
      <c r="U3" s="134"/>
      <c r="V3" s="132"/>
      <c r="W3" s="137"/>
      <c r="X3" s="132"/>
      <c r="Y3" s="137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8"/>
      <c r="BB3" s="275"/>
    </row>
    <row r="4" spans="1:55" ht="15.75">
      <c r="A4" s="131"/>
      <c r="B4" s="136"/>
      <c r="C4" s="133"/>
      <c r="D4" s="134"/>
      <c r="E4" s="134"/>
      <c r="F4" s="132"/>
      <c r="G4" s="139"/>
      <c r="H4" s="140"/>
      <c r="I4" s="134"/>
      <c r="J4" s="132"/>
      <c r="K4" s="141"/>
      <c r="L4" s="142" t="s">
        <v>111</v>
      </c>
      <c r="M4" s="296">
        <f>+[1]DADOS!$I$7</f>
        <v>0</v>
      </c>
      <c r="N4" s="296"/>
      <c r="O4" s="134"/>
      <c r="P4" s="132"/>
      <c r="Q4" s="134"/>
      <c r="R4" s="132"/>
      <c r="S4" s="134"/>
      <c r="T4" s="132"/>
      <c r="U4" s="134"/>
      <c r="V4" s="132"/>
      <c r="W4" s="137"/>
      <c r="X4" s="132"/>
      <c r="Y4" s="137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8"/>
      <c r="BB4" s="275"/>
    </row>
    <row r="5" spans="1:55" ht="18">
      <c r="A5" s="131"/>
      <c r="B5" s="297" t="s">
        <v>112</v>
      </c>
      <c r="C5" s="297"/>
      <c r="D5" s="297"/>
      <c r="E5" s="297"/>
      <c r="F5" s="297"/>
      <c r="G5" s="297"/>
      <c r="H5" s="297"/>
      <c r="I5" s="297"/>
      <c r="J5" s="297"/>
      <c r="K5" s="134"/>
      <c r="L5" s="140" t="s">
        <v>113</v>
      </c>
      <c r="M5" s="143"/>
      <c r="N5" s="144" t="str">
        <f>IF([1]DADOS!$I$10&gt;0,[1]DADOS!$J$10,0)</f>
        <v>Incluso</v>
      </c>
      <c r="O5" s="134"/>
      <c r="P5" s="132"/>
      <c r="Q5" s="134"/>
      <c r="R5" s="132"/>
      <c r="S5" s="134"/>
      <c r="T5" s="132"/>
      <c r="U5" s="134"/>
      <c r="V5" s="132"/>
      <c r="W5" s="137"/>
      <c r="X5" s="132"/>
      <c r="Y5" s="137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8"/>
      <c r="BB5" s="275"/>
    </row>
    <row r="6" spans="1:55" ht="18">
      <c r="A6" s="131"/>
      <c r="B6" s="298" t="s">
        <v>16</v>
      </c>
      <c r="C6" s="299"/>
      <c r="D6" s="299"/>
      <c r="E6" s="299"/>
      <c r="F6" s="299"/>
      <c r="G6" s="299"/>
      <c r="H6" s="299"/>
      <c r="I6" s="299"/>
      <c r="J6" s="299"/>
      <c r="K6" s="145"/>
      <c r="L6" s="132"/>
      <c r="M6" s="134"/>
      <c r="N6" s="132"/>
      <c r="O6" s="134"/>
      <c r="P6" s="132"/>
      <c r="Q6" s="134"/>
      <c r="R6" s="132"/>
      <c r="S6" s="134"/>
      <c r="T6" s="132"/>
      <c r="U6" s="134"/>
      <c r="V6" s="132"/>
      <c r="W6" s="137"/>
      <c r="X6" s="132"/>
      <c r="Y6" s="137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8"/>
      <c r="BB6" s="275"/>
    </row>
    <row r="7" spans="1:55" ht="20.100000000000001" customHeight="1">
      <c r="A7" s="131"/>
      <c r="B7" s="300" t="s">
        <v>114</v>
      </c>
      <c r="C7" s="300"/>
      <c r="D7" s="300"/>
      <c r="E7" s="300"/>
      <c r="F7" s="300"/>
      <c r="G7" s="146"/>
      <c r="H7" s="146"/>
      <c r="I7" s="146"/>
      <c r="J7" s="146"/>
      <c r="K7" s="145"/>
      <c r="L7" s="132"/>
      <c r="M7" s="134"/>
      <c r="N7" s="132"/>
      <c r="O7" s="134"/>
      <c r="P7" s="132"/>
      <c r="Q7" s="134"/>
      <c r="R7" s="132"/>
      <c r="S7" s="134"/>
      <c r="T7" s="132"/>
      <c r="U7" s="134"/>
      <c r="V7" s="132"/>
      <c r="W7" s="137"/>
      <c r="X7" s="132"/>
      <c r="Y7" s="137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8"/>
      <c r="BB7" s="275"/>
    </row>
    <row r="8" spans="1:55" ht="20.100000000000001" customHeight="1">
      <c r="A8" s="131"/>
      <c r="B8" s="300" t="s">
        <v>115</v>
      </c>
      <c r="C8" s="300"/>
      <c r="D8" s="300"/>
      <c r="E8" s="300"/>
      <c r="F8" s="300"/>
      <c r="G8" s="134"/>
      <c r="H8" s="142"/>
      <c r="I8" s="134"/>
      <c r="J8" s="147"/>
      <c r="K8" s="148" t="s">
        <v>116</v>
      </c>
      <c r="L8" s="132"/>
      <c r="M8" s="141" t="s">
        <v>117</v>
      </c>
      <c r="N8" s="132"/>
      <c r="O8" s="134"/>
      <c r="P8" s="132"/>
      <c r="Q8" s="134"/>
      <c r="R8" s="132"/>
      <c r="S8" s="134"/>
      <c r="T8" s="132"/>
      <c r="U8" s="134"/>
      <c r="V8" s="132"/>
      <c r="W8" s="137"/>
      <c r="X8" s="132"/>
      <c r="Y8" s="137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8"/>
      <c r="BB8" s="275"/>
    </row>
    <row r="9" spans="1:55" ht="15" customHeight="1" thickBot="1">
      <c r="A9" s="149"/>
      <c r="B9" s="150"/>
      <c r="C9" s="151"/>
      <c r="D9" s="152"/>
      <c r="E9" s="153"/>
      <c r="F9" s="154"/>
      <c r="G9" s="153"/>
      <c r="H9" s="154"/>
      <c r="I9" s="152"/>
      <c r="J9" s="155"/>
      <c r="K9" s="152"/>
      <c r="L9" s="156"/>
      <c r="M9" s="157" t="s">
        <v>118</v>
      </c>
      <c r="N9" s="156"/>
      <c r="O9" s="152"/>
      <c r="P9" s="156"/>
      <c r="Q9" s="152"/>
      <c r="R9" s="156"/>
      <c r="S9" s="152"/>
      <c r="T9" s="156"/>
      <c r="U9" s="152"/>
      <c r="V9" s="156"/>
      <c r="W9" s="158"/>
      <c r="X9" s="156"/>
      <c r="Y9" s="158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9"/>
      <c r="BB9" s="165"/>
    </row>
    <row r="10" spans="1:55" ht="3.75" customHeight="1" thickTop="1" thickBot="1">
      <c r="A10" s="149"/>
      <c r="B10" s="156"/>
      <c r="C10" s="160"/>
      <c r="D10" s="152"/>
      <c r="E10" s="152"/>
      <c r="F10" s="156"/>
      <c r="G10" s="161"/>
      <c r="H10" s="162"/>
      <c r="J10" s="164"/>
      <c r="K10" s="152"/>
      <c r="L10" s="156"/>
      <c r="M10" s="152"/>
      <c r="N10" s="156"/>
      <c r="O10" s="152"/>
      <c r="P10" s="156"/>
      <c r="Q10" s="152"/>
      <c r="R10" s="156"/>
      <c r="S10" s="152"/>
      <c r="T10" s="156"/>
      <c r="U10" s="152"/>
      <c r="V10" s="156"/>
      <c r="W10" s="158"/>
      <c r="X10" s="156"/>
      <c r="Y10" s="158"/>
      <c r="Z10" s="165"/>
      <c r="AA10" s="156"/>
      <c r="AB10" s="156"/>
      <c r="AC10" s="156"/>
      <c r="AD10" s="156"/>
      <c r="AE10" s="156"/>
      <c r="AF10" s="156"/>
      <c r="AG10" s="156"/>
      <c r="AH10" s="156"/>
      <c r="AI10" s="156"/>
      <c r="AJ10" s="165"/>
      <c r="AK10" s="16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65"/>
      <c r="BB10" s="168"/>
    </row>
    <row r="11" spans="1:55" ht="6" customHeight="1" thickTop="1" thickBot="1">
      <c r="A11" s="169"/>
      <c r="B11" s="170"/>
      <c r="C11" s="126"/>
      <c r="D11" s="127"/>
      <c r="E11" s="127"/>
      <c r="F11" s="125"/>
      <c r="G11" s="127"/>
      <c r="H11" s="125"/>
      <c r="I11" s="127"/>
      <c r="J11" s="125"/>
      <c r="K11" s="127"/>
      <c r="L11" s="125"/>
      <c r="M11" s="127"/>
      <c r="N11" s="125"/>
      <c r="O11" s="127"/>
      <c r="P11" s="125"/>
      <c r="Q11" s="127"/>
      <c r="R11" s="125"/>
      <c r="S11" s="127"/>
      <c r="T11" s="125"/>
      <c r="U11" s="127"/>
      <c r="V11" s="125"/>
      <c r="W11" s="128"/>
      <c r="X11" s="125"/>
      <c r="Y11" s="128"/>
      <c r="Z11" s="125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32"/>
      <c r="BB11" s="165"/>
    </row>
    <row r="12" spans="1:55" ht="14.1" customHeight="1" thickTop="1">
      <c r="A12" s="292" t="s">
        <v>0</v>
      </c>
      <c r="B12" s="294" t="s">
        <v>119</v>
      </c>
      <c r="C12" s="171" t="s">
        <v>120</v>
      </c>
      <c r="D12" s="172" t="s">
        <v>121</v>
      </c>
      <c r="E12" s="173" t="str">
        <f>+[1]DADOS!$I$8</f>
        <v>DIAS</v>
      </c>
      <c r="F12" s="174">
        <f>+[1]DADOS!I9</f>
        <v>30</v>
      </c>
      <c r="G12" s="175" t="str">
        <f>+[1]DADOS!$I$8</f>
        <v>DIAS</v>
      </c>
      <c r="H12" s="174">
        <f>+F12+[1]DADOS!$I$9</f>
        <v>60</v>
      </c>
      <c r="I12" s="175" t="str">
        <f>+[1]DADOS!$I$8</f>
        <v>DIAS</v>
      </c>
      <c r="J12" s="174">
        <f>+H12+[1]DADOS!$I$9</f>
        <v>90</v>
      </c>
      <c r="K12" s="175" t="str">
        <f>+[1]DADOS!$I$8</f>
        <v>DIAS</v>
      </c>
      <c r="L12" s="174">
        <f>+J12+[1]DADOS!$I$9</f>
        <v>120</v>
      </c>
      <c r="M12" s="175" t="str">
        <f>+[1]DADOS!$I$8</f>
        <v>DIAS</v>
      </c>
      <c r="N12" s="176">
        <f>+L12+[1]DADOS!$I$9</f>
        <v>150</v>
      </c>
      <c r="O12" s="175" t="str">
        <f>+[1]DADOS!$I$8</f>
        <v>DIAS</v>
      </c>
      <c r="P12" s="177">
        <f>+N12+[1]DADOS!$I$9</f>
        <v>180</v>
      </c>
      <c r="Q12" s="178" t="str">
        <f>+[1]DADOS!$I$8</f>
        <v>DIAS</v>
      </c>
      <c r="R12" s="174">
        <f>+P12+[1]DADOS!$I$9</f>
        <v>210</v>
      </c>
      <c r="S12" s="175" t="str">
        <f>+[1]DADOS!$I$8</f>
        <v>DIAS</v>
      </c>
      <c r="T12" s="174">
        <f>+R12+[1]DADOS!$I$9</f>
        <v>240</v>
      </c>
      <c r="U12" s="175" t="str">
        <f>+[1]DADOS!$I$8</f>
        <v>DIAS</v>
      </c>
      <c r="V12" s="174">
        <f>+T12+[1]DADOS!$I$9</f>
        <v>270</v>
      </c>
      <c r="W12" s="179" t="str">
        <f>+[1]DADOS!$I$8</f>
        <v>DIAS</v>
      </c>
      <c r="X12" s="174">
        <f>+V12+[1]DADOS!$I$9</f>
        <v>300</v>
      </c>
      <c r="Y12" s="179" t="str">
        <f>+[1]DADOS!$I$8</f>
        <v>DIAS</v>
      </c>
      <c r="Z12" s="180">
        <f>+X12+[1]DADOS!$I$9</f>
        <v>330</v>
      </c>
      <c r="AA12" s="181" t="str">
        <f>+[1]DADOS!$I$8</f>
        <v>DIAS</v>
      </c>
      <c r="AB12" s="174">
        <f>+Z12+[1]DADOS!$I$9</f>
        <v>360</v>
      </c>
      <c r="AC12" s="182" t="str">
        <f>+[1]DADOS!$I$8</f>
        <v>DIAS</v>
      </c>
      <c r="AD12" s="174">
        <f>+AB12+[1]DADOS!$I$9</f>
        <v>390</v>
      </c>
      <c r="AE12" s="182" t="str">
        <f>+[1]DADOS!$I$8</f>
        <v>DIAS</v>
      </c>
      <c r="AF12" s="174">
        <f>+AD12+[1]DADOS!$I$9</f>
        <v>420</v>
      </c>
      <c r="AG12" s="182" t="str">
        <f>+[1]DADOS!$I$8</f>
        <v>DIAS</v>
      </c>
      <c r="AH12" s="174">
        <f>+AF12+[1]DADOS!$I$9</f>
        <v>450</v>
      </c>
      <c r="AI12" s="182" t="str">
        <f>+[1]DADOS!$I$8</f>
        <v>DIAS</v>
      </c>
      <c r="AJ12" s="180">
        <f>+AH12+[1]DADOS!$I$9</f>
        <v>480</v>
      </c>
      <c r="AK12" s="183" t="str">
        <f>+[1]DADOS!$I$8</f>
        <v>DIAS</v>
      </c>
      <c r="AL12" s="174">
        <f>+AJ12+[1]DADOS!$I$9</f>
        <v>510</v>
      </c>
      <c r="AM12" s="182" t="str">
        <f>+[1]DADOS!$I$8</f>
        <v>DIAS</v>
      </c>
      <c r="AN12" s="174">
        <f>+AL12+[1]DADOS!$I$9</f>
        <v>540</v>
      </c>
      <c r="AO12" s="182" t="str">
        <f>+[1]DADOS!$I$8</f>
        <v>DIAS</v>
      </c>
      <c r="AP12" s="174">
        <f>+AN12+[1]DADOS!$I$9</f>
        <v>570</v>
      </c>
      <c r="AQ12" s="182" t="str">
        <f>+[1]DADOS!$I$8</f>
        <v>DIAS</v>
      </c>
      <c r="AR12" s="174">
        <f>+AP12+[1]DADOS!$I$9</f>
        <v>600</v>
      </c>
      <c r="AS12" s="182" t="str">
        <f>+[1]DADOS!$I$8</f>
        <v>DIAS</v>
      </c>
      <c r="AT12" s="174">
        <f>+AR12+[1]DADOS!$I$9</f>
        <v>630</v>
      </c>
      <c r="AU12" s="182" t="str">
        <f>+[1]DADOS!$I$8</f>
        <v>DIAS</v>
      </c>
      <c r="AV12" s="174">
        <f>+AT12+[1]DADOS!$I$9</f>
        <v>660</v>
      </c>
      <c r="AW12" s="182" t="str">
        <f>+[1]DADOS!$I$8</f>
        <v>DIAS</v>
      </c>
      <c r="AX12" s="174">
        <f>+AV12+[1]DADOS!$I$9</f>
        <v>690</v>
      </c>
      <c r="AY12" s="182" t="str">
        <f>+[1]DADOS!$I$8</f>
        <v>DIAS</v>
      </c>
      <c r="AZ12" s="180">
        <f>+AX12+[1]DADOS!$I$9</f>
        <v>720</v>
      </c>
      <c r="BA12" s="179" t="str">
        <f>+[1]DADOS!$I$8</f>
        <v>DIAS</v>
      </c>
      <c r="BB12" s="180">
        <v>365</v>
      </c>
    </row>
    <row r="13" spans="1:55" ht="14.1" customHeight="1">
      <c r="A13" s="293"/>
      <c r="B13" s="295"/>
      <c r="C13" s="184" t="s">
        <v>122</v>
      </c>
      <c r="D13" s="185"/>
      <c r="E13" s="186" t="s">
        <v>106</v>
      </c>
      <c r="F13" s="187" t="s">
        <v>123</v>
      </c>
      <c r="G13" s="188" t="s">
        <v>106</v>
      </c>
      <c r="H13" s="187" t="s">
        <v>123</v>
      </c>
      <c r="I13" s="188" t="s">
        <v>106</v>
      </c>
      <c r="J13" s="187" t="s">
        <v>123</v>
      </c>
      <c r="K13" s="188" t="s">
        <v>106</v>
      </c>
      <c r="L13" s="187" t="s">
        <v>123</v>
      </c>
      <c r="M13" s="188" t="s">
        <v>106</v>
      </c>
      <c r="N13" s="187" t="s">
        <v>123</v>
      </c>
      <c r="O13" s="188" t="s">
        <v>106</v>
      </c>
      <c r="P13" s="187" t="s">
        <v>123</v>
      </c>
      <c r="Q13" s="188" t="s">
        <v>106</v>
      </c>
      <c r="R13" s="187" t="s">
        <v>123</v>
      </c>
      <c r="S13" s="188" t="s">
        <v>106</v>
      </c>
      <c r="T13" s="187" t="s">
        <v>123</v>
      </c>
      <c r="U13" s="188" t="s">
        <v>106</v>
      </c>
      <c r="V13" s="187" t="s">
        <v>123</v>
      </c>
      <c r="W13" s="189" t="s">
        <v>106</v>
      </c>
      <c r="X13" s="187" t="s">
        <v>123</v>
      </c>
      <c r="Y13" s="189" t="s">
        <v>106</v>
      </c>
      <c r="Z13" s="187" t="s">
        <v>123</v>
      </c>
      <c r="AA13" s="187" t="s">
        <v>106</v>
      </c>
      <c r="AB13" s="187" t="s">
        <v>123</v>
      </c>
      <c r="AC13" s="187" t="s">
        <v>106</v>
      </c>
      <c r="AD13" s="187" t="s">
        <v>123</v>
      </c>
      <c r="AE13" s="187" t="s">
        <v>106</v>
      </c>
      <c r="AF13" s="187" t="s">
        <v>123</v>
      </c>
      <c r="AG13" s="187" t="s">
        <v>106</v>
      </c>
      <c r="AH13" s="187" t="s">
        <v>123</v>
      </c>
      <c r="AI13" s="187" t="s">
        <v>106</v>
      </c>
      <c r="AJ13" s="187" t="s">
        <v>123</v>
      </c>
      <c r="AK13" s="187" t="s">
        <v>106</v>
      </c>
      <c r="AL13" s="187" t="s">
        <v>123</v>
      </c>
      <c r="AM13" s="187" t="s">
        <v>106</v>
      </c>
      <c r="AN13" s="187" t="s">
        <v>123</v>
      </c>
      <c r="AO13" s="187" t="s">
        <v>106</v>
      </c>
      <c r="AP13" s="187" t="s">
        <v>123</v>
      </c>
      <c r="AQ13" s="187" t="s">
        <v>106</v>
      </c>
      <c r="AR13" s="187" t="s">
        <v>123</v>
      </c>
      <c r="AS13" s="187" t="s">
        <v>106</v>
      </c>
      <c r="AT13" s="187" t="s">
        <v>123</v>
      </c>
      <c r="AU13" s="187" t="s">
        <v>106</v>
      </c>
      <c r="AV13" s="187" t="s">
        <v>123</v>
      </c>
      <c r="AW13" s="187" t="s">
        <v>106</v>
      </c>
      <c r="AX13" s="187" t="s">
        <v>123</v>
      </c>
      <c r="AY13" s="187" t="s">
        <v>106</v>
      </c>
      <c r="AZ13" s="187" t="s">
        <v>123</v>
      </c>
      <c r="BA13" s="189" t="s">
        <v>106</v>
      </c>
      <c r="BB13" s="190" t="s">
        <v>123</v>
      </c>
      <c r="BC13" s="132"/>
    </row>
    <row r="14" spans="1:55" s="201" customFormat="1" ht="14.1" customHeight="1" thickBot="1">
      <c r="A14" s="191"/>
      <c r="B14" s="192"/>
      <c r="C14" s="193"/>
      <c r="D14" s="194"/>
      <c r="E14" s="195"/>
      <c r="F14" s="196"/>
      <c r="G14" s="197"/>
      <c r="H14" s="196"/>
      <c r="I14" s="197"/>
      <c r="J14" s="196"/>
      <c r="K14" s="197"/>
      <c r="L14" s="196"/>
      <c r="M14" s="197"/>
      <c r="N14" s="196"/>
      <c r="O14" s="197"/>
      <c r="P14" s="196"/>
      <c r="Q14" s="197"/>
      <c r="R14" s="196"/>
      <c r="S14" s="197"/>
      <c r="T14" s="196"/>
      <c r="U14" s="197"/>
      <c r="V14" s="196"/>
      <c r="W14" s="198"/>
      <c r="X14" s="196"/>
      <c r="Y14" s="198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8"/>
      <c r="BB14" s="199"/>
      <c r="BC14" s="200"/>
    </row>
    <row r="15" spans="1:55" s="201" customFormat="1" ht="14.1" customHeight="1">
      <c r="A15" s="191">
        <v>1</v>
      </c>
      <c r="B15" s="202" t="s">
        <v>25</v>
      </c>
      <c r="C15" s="203">
        <v>2312947.06</v>
      </c>
      <c r="D15" s="204">
        <f>C15/C$30</f>
        <v>0.23368120569168307</v>
      </c>
      <c r="E15" s="205"/>
      <c r="F15" s="206"/>
      <c r="G15" s="207"/>
      <c r="H15" s="208"/>
      <c r="I15" s="207"/>
      <c r="J15" s="208"/>
      <c r="K15" s="207"/>
      <c r="L15" s="208"/>
      <c r="M15" s="207"/>
      <c r="N15" s="208"/>
      <c r="O15" s="207"/>
      <c r="P15" s="208"/>
      <c r="Q15" s="207"/>
      <c r="R15" s="208"/>
      <c r="S15" s="207"/>
      <c r="T15" s="208"/>
      <c r="U15" s="207"/>
      <c r="V15" s="208"/>
      <c r="W15" s="207"/>
      <c r="X15" s="208"/>
      <c r="Y15" s="207"/>
      <c r="Z15" s="208"/>
      <c r="AA15" s="208">
        <f>IF([1]DADOS!P17&gt;0,[1]DADOS!$AD17,0)*[1]DADOS!P17</f>
        <v>0</v>
      </c>
      <c r="AB15" s="208">
        <f>+AA15*$C15/100</f>
        <v>0</v>
      </c>
      <c r="AC15" s="208">
        <f>IF([1]DADOS!Q17&gt;0,[1]DADOS!$AD17,0)*[1]DADOS!Q17</f>
        <v>0</v>
      </c>
      <c r="AD15" s="208">
        <f>+AC15*$C15/100</f>
        <v>0</v>
      </c>
      <c r="AE15" s="208">
        <f>IF([1]DADOS!R17&gt;0,[1]DADOS!$AD17,0)*[1]DADOS!R17</f>
        <v>0</v>
      </c>
      <c r="AF15" s="208">
        <f>+AE15*$C15/100</f>
        <v>0</v>
      </c>
      <c r="AG15" s="208">
        <f>IF([1]DADOS!S17&gt;0,[1]DADOS!$AD17,0)*[1]DADOS!S17</f>
        <v>0</v>
      </c>
      <c r="AH15" s="208">
        <f>+AG15*$C15/100</f>
        <v>0</v>
      </c>
      <c r="AI15" s="208">
        <f>IF([1]DADOS!T17&gt;0,[1]DADOS!$AD17,0)*[1]DADOS!T17</f>
        <v>0</v>
      </c>
      <c r="AJ15" s="208">
        <f>+AI15*$C15/100</f>
        <v>0</v>
      </c>
      <c r="AK15" s="208">
        <f>IF([1]DADOS!U17&gt;0,[1]DADOS!$AD17,0)*[1]DADOS!U17</f>
        <v>0</v>
      </c>
      <c r="AL15" s="208">
        <f>+AK15*$C15/100</f>
        <v>0</v>
      </c>
      <c r="AM15" s="208">
        <f>IF([1]DADOS!V17&gt;0,[1]DADOS!$AD17,0)*[1]DADOS!V17</f>
        <v>0</v>
      </c>
      <c r="AN15" s="208">
        <f>+AM15*$C15/100</f>
        <v>0</v>
      </c>
      <c r="AO15" s="208">
        <f>IF([1]DADOS!W17&gt;0,[1]DADOS!$AD17,0)*[1]DADOS!W17</f>
        <v>0</v>
      </c>
      <c r="AP15" s="208">
        <f>+AO15*$C15/100</f>
        <v>0</v>
      </c>
      <c r="AQ15" s="208">
        <f>IF([1]DADOS!X17&gt;0,[1]DADOS!$AD17,0)*[1]DADOS!X17</f>
        <v>0</v>
      </c>
      <c r="AR15" s="208">
        <f>+AQ15*$C15/100</f>
        <v>0</v>
      </c>
      <c r="AS15" s="208">
        <f>IF([1]DADOS!Y17&gt;0,[1]DADOS!$AD17,0)*[1]DADOS!Y17</f>
        <v>0</v>
      </c>
      <c r="AT15" s="208">
        <f>+AS15*$C15/100</f>
        <v>0</v>
      </c>
      <c r="AU15" s="208">
        <f>IF([1]DADOS!Z17&gt;0,[1]DADOS!$AD17,0)*[1]DADOS!Z17</f>
        <v>0</v>
      </c>
      <c r="AV15" s="208">
        <f>+AU15*$C15/100</f>
        <v>0</v>
      </c>
      <c r="AW15" s="208">
        <f>IF([1]DADOS!AA17&gt;0,[1]DADOS!$AD17,0)*[1]DADOS!AA17</f>
        <v>0</v>
      </c>
      <c r="AX15" s="208">
        <f>+AW15*$C15/100</f>
        <v>0</v>
      </c>
      <c r="AY15" s="208">
        <f>IF([1]DADOS!AB17&gt;0,[1]DADOS!$AD17,0)*[1]DADOS!AB17</f>
        <v>0</v>
      </c>
      <c r="AZ15" s="208">
        <f>+AY15*$C15/100</f>
        <v>0</v>
      </c>
      <c r="BA15" s="198"/>
      <c r="BB15" s="199"/>
      <c r="BC15" s="200"/>
    </row>
    <row r="16" spans="1:55" s="201" customFormat="1" ht="6" customHeight="1">
      <c r="A16" s="209"/>
      <c r="B16" s="210"/>
      <c r="C16" s="203"/>
      <c r="D16" s="204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198"/>
      <c r="BB16" s="199"/>
      <c r="BC16" s="200"/>
    </row>
    <row r="17" spans="1:55" s="201" customFormat="1" ht="14.1" customHeight="1" thickBot="1">
      <c r="A17" s="209"/>
      <c r="B17" s="210"/>
      <c r="C17" s="203"/>
      <c r="D17" s="204"/>
      <c r="E17" s="205">
        <v>0.1</v>
      </c>
      <c r="F17" s="206">
        <f>E17*$C15</f>
        <v>231294.70600000001</v>
      </c>
      <c r="G17" s="207">
        <v>0.1</v>
      </c>
      <c r="H17" s="206">
        <f>G17*$C15</f>
        <v>231294.70600000001</v>
      </c>
      <c r="I17" s="205">
        <v>0.1</v>
      </c>
      <c r="J17" s="206">
        <f>I17*$C15</f>
        <v>231294.70600000001</v>
      </c>
      <c r="K17" s="207">
        <v>0.1</v>
      </c>
      <c r="L17" s="206">
        <f>K17*$C15</f>
        <v>231294.70600000001</v>
      </c>
      <c r="M17" s="207">
        <v>0.1</v>
      </c>
      <c r="N17" s="206">
        <f>M17*$C15</f>
        <v>231294.70600000001</v>
      </c>
      <c r="O17" s="207">
        <v>0.1</v>
      </c>
      <c r="P17" s="206">
        <f>O17*$C15</f>
        <v>231294.70600000001</v>
      </c>
      <c r="Q17" s="207">
        <v>0.1</v>
      </c>
      <c r="R17" s="206">
        <f>Q17*$C15</f>
        <v>231294.70600000001</v>
      </c>
      <c r="S17" s="207">
        <v>0.1</v>
      </c>
      <c r="T17" s="206">
        <f>S17*$C15</f>
        <v>231294.70600000001</v>
      </c>
      <c r="U17" s="207">
        <v>0.1</v>
      </c>
      <c r="V17" s="206">
        <f>U17*$C15</f>
        <v>231294.70600000001</v>
      </c>
      <c r="W17" s="207">
        <v>0.05</v>
      </c>
      <c r="X17" s="206">
        <f>W17*$C15</f>
        <v>115647.353</v>
      </c>
      <c r="Y17" s="207">
        <v>0.05</v>
      </c>
      <c r="Z17" s="206">
        <f>Y17*$C15</f>
        <v>115647.353</v>
      </c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198"/>
      <c r="BB17" s="219">
        <f>BA17*$C15</f>
        <v>0</v>
      </c>
      <c r="BC17" s="212">
        <f>SUM(BA17,Y17,W17,U17,S17,Q17,O17,M17,K17,I17,G17,E17)</f>
        <v>0.99999999999999989</v>
      </c>
    </row>
    <row r="18" spans="1:55" s="201" customFormat="1" ht="14.1" customHeight="1" thickBot="1">
      <c r="A18" s="213" t="s">
        <v>124</v>
      </c>
      <c r="B18" s="214" t="s">
        <v>31</v>
      </c>
      <c r="C18" s="193">
        <v>4879186.54</v>
      </c>
      <c r="D18" s="204">
        <f>C18/C$30</f>
        <v>0.4929530006025436</v>
      </c>
      <c r="E18" s="195"/>
      <c r="F18" s="206"/>
      <c r="G18" s="197"/>
      <c r="H18" s="206"/>
      <c r="I18" s="207"/>
      <c r="J18" s="206"/>
      <c r="K18" s="207"/>
      <c r="L18" s="206"/>
      <c r="M18" s="207"/>
      <c r="N18" s="206"/>
      <c r="O18" s="207"/>
      <c r="P18" s="206"/>
      <c r="Q18" s="207"/>
      <c r="R18" s="206"/>
      <c r="S18" s="207"/>
      <c r="T18" s="206"/>
      <c r="U18" s="207"/>
      <c r="V18" s="206"/>
      <c r="W18" s="207"/>
      <c r="X18" s="206"/>
      <c r="Y18" s="198"/>
      <c r="Z18" s="20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8"/>
      <c r="BB18" s="199"/>
      <c r="BC18" s="200"/>
    </row>
    <row r="19" spans="1:55" s="201" customFormat="1" ht="6" customHeight="1">
      <c r="A19" s="209"/>
      <c r="B19" s="210"/>
      <c r="C19" s="193"/>
      <c r="D19" s="204"/>
      <c r="E19" s="211"/>
      <c r="F19" s="211"/>
      <c r="G19" s="211"/>
      <c r="H19" s="211"/>
      <c r="I19" s="215"/>
      <c r="J19" s="216"/>
      <c r="K19" s="215"/>
      <c r="L19" s="216"/>
      <c r="M19" s="215"/>
      <c r="N19" s="216"/>
      <c r="O19" s="215"/>
      <c r="P19" s="216"/>
      <c r="Q19" s="215"/>
      <c r="R19" s="216"/>
      <c r="S19" s="215"/>
      <c r="T19" s="216"/>
      <c r="U19" s="215"/>
      <c r="V19" s="216"/>
      <c r="W19" s="217"/>
      <c r="X19" s="216"/>
      <c r="Y19" s="211"/>
      <c r="Z19" s="211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8"/>
      <c r="BB19" s="199"/>
      <c r="BC19" s="200"/>
    </row>
    <row r="20" spans="1:55" s="201" customFormat="1" ht="14.1" customHeight="1" thickBot="1">
      <c r="A20" s="209"/>
      <c r="B20" s="218"/>
      <c r="C20" s="193"/>
      <c r="D20" s="204"/>
      <c r="E20" s="205">
        <v>0.1</v>
      </c>
      <c r="F20" s="206">
        <f>E20*$C18</f>
        <v>487918.65400000004</v>
      </c>
      <c r="G20" s="207">
        <v>0.1</v>
      </c>
      <c r="H20" s="206">
        <f>G20*$C18</f>
        <v>487918.65400000004</v>
      </c>
      <c r="I20" s="207">
        <v>0.1</v>
      </c>
      <c r="J20" s="206">
        <f>I20*$C18</f>
        <v>487918.65400000004</v>
      </c>
      <c r="K20" s="207">
        <v>0.1</v>
      </c>
      <c r="L20" s="206">
        <f>K20*$C18</f>
        <v>487918.65400000004</v>
      </c>
      <c r="M20" s="207">
        <v>0.1</v>
      </c>
      <c r="N20" s="206">
        <f>M20*$C18</f>
        <v>487918.65400000004</v>
      </c>
      <c r="O20" s="207">
        <v>0.1</v>
      </c>
      <c r="P20" s="206">
        <f>O20*$C18</f>
        <v>487918.65400000004</v>
      </c>
      <c r="Q20" s="207">
        <v>0.1</v>
      </c>
      <c r="R20" s="206">
        <f>Q20*$C18</f>
        <v>487918.65400000004</v>
      </c>
      <c r="S20" s="207">
        <v>0.1</v>
      </c>
      <c r="T20" s="206">
        <f>S20*$C18</f>
        <v>487918.65400000004</v>
      </c>
      <c r="U20" s="207">
        <v>0.1</v>
      </c>
      <c r="V20" s="206">
        <f>U20*$C18</f>
        <v>487918.65400000004</v>
      </c>
      <c r="W20" s="207">
        <v>0.05</v>
      </c>
      <c r="X20" s="206">
        <f>W20*$C18</f>
        <v>243959.32700000002</v>
      </c>
      <c r="Y20" s="207">
        <v>0.05</v>
      </c>
      <c r="Z20" s="206">
        <f>Y20*$C18</f>
        <v>243959.32700000002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8"/>
      <c r="BB20" s="219"/>
      <c r="BC20" s="212">
        <f>SUM(BA20,Y20,W20,U20,S20,Q20,O20,M20,K20,I20,G20,E20)</f>
        <v>0.99999999999999989</v>
      </c>
    </row>
    <row r="21" spans="1:55" s="201" customFormat="1" ht="14.1" customHeight="1">
      <c r="A21" s="213" t="s">
        <v>125</v>
      </c>
      <c r="B21" s="220" t="s">
        <v>34</v>
      </c>
      <c r="C21" s="221">
        <v>2417452.52</v>
      </c>
      <c r="D21" s="204">
        <f>C21/C$30</f>
        <v>0.24423958046666125</v>
      </c>
      <c r="E21" s="205"/>
      <c r="F21" s="206"/>
      <c r="G21" s="197"/>
      <c r="H21" s="206"/>
      <c r="I21" s="197"/>
      <c r="J21" s="206"/>
      <c r="K21" s="197"/>
      <c r="L21" s="206"/>
      <c r="M21" s="197"/>
      <c r="N21" s="206"/>
      <c r="O21" s="197"/>
      <c r="P21" s="206"/>
      <c r="Q21" s="197"/>
      <c r="R21" s="206"/>
      <c r="S21" s="197"/>
      <c r="T21" s="206"/>
      <c r="U21" s="197"/>
      <c r="V21" s="206"/>
      <c r="W21" s="198"/>
      <c r="X21" s="206"/>
      <c r="Y21" s="198"/>
      <c r="Z21" s="20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8"/>
      <c r="BB21" s="199"/>
      <c r="BC21" s="200"/>
    </row>
    <row r="22" spans="1:55" s="201" customFormat="1" ht="6" customHeight="1">
      <c r="A22" s="209"/>
      <c r="B22" s="210"/>
      <c r="C22" s="221"/>
      <c r="D22" s="222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5"/>
      <c r="T22" s="215"/>
      <c r="U22" s="197"/>
      <c r="V22" s="206"/>
      <c r="W22" s="198"/>
      <c r="X22" s="206"/>
      <c r="Y22" s="198"/>
      <c r="Z22" s="20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8"/>
      <c r="BB22" s="199"/>
      <c r="BC22" s="200"/>
    </row>
    <row r="23" spans="1:55" s="201" customFormat="1" ht="14.1" customHeight="1" thickBot="1">
      <c r="A23" s="223"/>
      <c r="B23" s="224"/>
      <c r="C23" s="221"/>
      <c r="D23" s="222"/>
      <c r="E23" s="205">
        <v>0.125</v>
      </c>
      <c r="F23" s="206">
        <f>E23*$C21</f>
        <v>302181.565</v>
      </c>
      <c r="G23" s="207">
        <v>0.125</v>
      </c>
      <c r="H23" s="206">
        <f t="shared" ref="H23:T23" si="0">G23*$C21</f>
        <v>302181.565</v>
      </c>
      <c r="I23" s="207">
        <v>0.125</v>
      </c>
      <c r="J23" s="206">
        <f t="shared" si="0"/>
        <v>302181.565</v>
      </c>
      <c r="K23" s="207">
        <v>0.125</v>
      </c>
      <c r="L23" s="206">
        <f t="shared" si="0"/>
        <v>302181.565</v>
      </c>
      <c r="M23" s="207">
        <v>0.125</v>
      </c>
      <c r="N23" s="206">
        <f t="shared" si="0"/>
        <v>302181.565</v>
      </c>
      <c r="O23" s="207">
        <v>0.125</v>
      </c>
      <c r="P23" s="206">
        <f t="shared" si="0"/>
        <v>302181.565</v>
      </c>
      <c r="Q23" s="207">
        <v>0.125</v>
      </c>
      <c r="R23" s="206">
        <f t="shared" si="0"/>
        <v>302181.565</v>
      </c>
      <c r="S23" s="207">
        <v>0.125</v>
      </c>
      <c r="T23" s="206">
        <f t="shared" si="0"/>
        <v>302181.565</v>
      </c>
      <c r="U23" s="197"/>
      <c r="V23" s="206"/>
      <c r="W23" s="198"/>
      <c r="X23" s="206"/>
      <c r="Y23" s="198"/>
      <c r="Z23" s="20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8"/>
      <c r="BB23" s="199"/>
      <c r="BC23" s="212">
        <f>SUM(BA23,Y23,W23,U23,S23,Q23,O23,M23,K23,I23,G23,E23)</f>
        <v>1</v>
      </c>
    </row>
    <row r="24" spans="1:55" s="201" customFormat="1" ht="14.1" customHeight="1">
      <c r="A24" s="213" t="s">
        <v>126</v>
      </c>
      <c r="B24" s="220" t="s">
        <v>54</v>
      </c>
      <c r="C24" s="221">
        <v>288287.58</v>
      </c>
      <c r="D24" s="204">
        <f>C24/C$30</f>
        <v>2.9126213239112159E-2</v>
      </c>
      <c r="E24" s="205"/>
      <c r="F24" s="206"/>
      <c r="G24" s="197"/>
      <c r="H24" s="206"/>
      <c r="I24" s="197"/>
      <c r="J24" s="206"/>
      <c r="K24" s="207"/>
      <c r="L24" s="206"/>
      <c r="M24" s="207"/>
      <c r="N24" s="206"/>
      <c r="O24" s="207"/>
      <c r="P24" s="206"/>
      <c r="Q24" s="207"/>
      <c r="R24" s="206"/>
      <c r="S24" s="207"/>
      <c r="T24" s="206"/>
      <c r="U24" s="207"/>
      <c r="V24" s="206"/>
      <c r="W24" s="207"/>
      <c r="X24" s="206"/>
      <c r="Y24" s="207"/>
      <c r="Z24" s="20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8"/>
      <c r="BB24" s="199"/>
      <c r="BC24" s="200"/>
    </row>
    <row r="25" spans="1:55" s="201" customFormat="1" ht="6" customHeight="1">
      <c r="A25" s="209"/>
      <c r="B25" s="218"/>
      <c r="C25" s="221"/>
      <c r="D25" s="225"/>
      <c r="E25" s="211"/>
      <c r="F25" s="215"/>
      <c r="G25" s="197"/>
      <c r="H25" s="206"/>
      <c r="I25" s="197"/>
      <c r="J25" s="206"/>
      <c r="K25" s="197"/>
      <c r="L25" s="206"/>
      <c r="M25" s="197"/>
      <c r="N25" s="206"/>
      <c r="O25" s="197"/>
      <c r="P25" s="206"/>
      <c r="Q25" s="197"/>
      <c r="R25" s="206"/>
      <c r="S25" s="197"/>
      <c r="T25" s="206"/>
      <c r="U25" s="197"/>
      <c r="V25" s="206"/>
      <c r="W25" s="198"/>
      <c r="X25" s="206"/>
      <c r="Y25" s="198"/>
      <c r="Z25" s="20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217"/>
      <c r="BB25" s="276"/>
      <c r="BC25" s="200"/>
    </row>
    <row r="26" spans="1:55" s="201" customFormat="1" ht="14.1" customHeight="1">
      <c r="A26" s="223"/>
      <c r="B26" s="224"/>
      <c r="C26" s="221"/>
      <c r="D26" s="225"/>
      <c r="E26" s="205">
        <v>0.5</v>
      </c>
      <c r="F26" s="206">
        <f>E26*$C24</f>
        <v>144143.79</v>
      </c>
      <c r="G26" s="197"/>
      <c r="H26" s="206"/>
      <c r="I26" s="207">
        <v>0</v>
      </c>
      <c r="J26" s="206">
        <f>I26*$C24</f>
        <v>0</v>
      </c>
      <c r="K26" s="197"/>
      <c r="L26" s="206"/>
      <c r="M26" s="197"/>
      <c r="N26" s="206"/>
      <c r="O26" s="197"/>
      <c r="P26" s="206"/>
      <c r="Q26" s="197"/>
      <c r="R26" s="206"/>
      <c r="S26" s="197"/>
      <c r="T26" s="206"/>
      <c r="U26" s="197"/>
      <c r="V26" s="206"/>
      <c r="W26" s="198"/>
      <c r="X26" s="206"/>
      <c r="Y26" s="198"/>
      <c r="Z26" s="20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207">
        <v>0.5</v>
      </c>
      <c r="BB26" s="219">
        <f>BA26*$C24</f>
        <v>144143.79</v>
      </c>
      <c r="BC26" s="212">
        <f>SUM(BA26,Y26,W26,U26,S26,Q26,O26,M26,K26,I26,G26,E26)</f>
        <v>1</v>
      </c>
    </row>
    <row r="27" spans="1:55" s="201" customFormat="1" ht="6" customHeight="1">
      <c r="A27" s="223"/>
      <c r="B27" s="226"/>
      <c r="C27" s="221"/>
      <c r="D27" s="225"/>
      <c r="E27" s="195"/>
      <c r="F27" s="206"/>
      <c r="G27" s="197"/>
      <c r="H27" s="206"/>
      <c r="I27" s="197"/>
      <c r="J27" s="206"/>
      <c r="K27" s="197"/>
      <c r="L27" s="206"/>
      <c r="M27" s="197"/>
      <c r="N27" s="206"/>
      <c r="O27" s="197"/>
      <c r="P27" s="206"/>
      <c r="Q27" s="197"/>
      <c r="R27" s="206"/>
      <c r="S27" s="197"/>
      <c r="T27" s="206"/>
      <c r="U27" s="197"/>
      <c r="V27" s="206"/>
      <c r="W27" s="198"/>
      <c r="X27" s="206"/>
      <c r="Y27" s="198"/>
      <c r="Z27" s="20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8"/>
      <c r="BB27" s="277"/>
      <c r="BC27" s="200"/>
    </row>
    <row r="28" spans="1:55" s="201" customFormat="1" ht="14.1" customHeight="1" thickBot="1">
      <c r="A28" s="227"/>
      <c r="B28" s="228"/>
      <c r="C28" s="229"/>
      <c r="D28" s="230"/>
      <c r="E28" s="231"/>
      <c r="F28" s="232"/>
      <c r="G28" s="233"/>
      <c r="H28" s="232"/>
      <c r="I28" s="233"/>
      <c r="J28" s="232"/>
      <c r="K28" s="233"/>
      <c r="L28" s="232"/>
      <c r="M28" s="233"/>
      <c r="N28" s="232"/>
      <c r="O28" s="233"/>
      <c r="P28" s="232"/>
      <c r="Q28" s="233"/>
      <c r="R28" s="232"/>
      <c r="S28" s="233"/>
      <c r="T28" s="232"/>
      <c r="U28" s="233"/>
      <c r="V28" s="232"/>
      <c r="W28" s="234"/>
      <c r="X28" s="232"/>
      <c r="Y28" s="235"/>
      <c r="Z28" s="232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4"/>
      <c r="BB28" s="278">
        <f>BA28*$C26</f>
        <v>0</v>
      </c>
      <c r="BC28" s="212"/>
    </row>
    <row r="29" spans="1:55" ht="8.1" customHeight="1" thickTop="1" thickBot="1"/>
    <row r="30" spans="1:55" ht="13.5" thickTop="1">
      <c r="A30" s="240"/>
      <c r="B30" s="241" t="str">
        <f>[2]Cronograma!$B$46</f>
        <v xml:space="preserve">R$ DO  PERÍODO  </v>
      </c>
      <c r="C30" s="171">
        <f>SUM(C15:C28)</f>
        <v>9897873.6999999993</v>
      </c>
      <c r="D30" s="242">
        <f>SUM(D15:D28)</f>
        <v>1.0000000000000002</v>
      </c>
      <c r="E30" s="243"/>
      <c r="F30" s="244">
        <f>SUM(F17:F26)</f>
        <v>1165538.7150000001</v>
      </c>
      <c r="G30" s="245"/>
      <c r="H30" s="244">
        <f>SUM(H15:H28)</f>
        <v>1021394.925</v>
      </c>
      <c r="I30" s="245"/>
      <c r="J30" s="244">
        <f>SUM(J15:J28)</f>
        <v>1021394.925</v>
      </c>
      <c r="K30" s="245"/>
      <c r="L30" s="244">
        <f>SUM(L15:L28)</f>
        <v>1021394.925</v>
      </c>
      <c r="M30" s="245"/>
      <c r="N30" s="244">
        <f>SUM(N15:N28)</f>
        <v>1021394.925</v>
      </c>
      <c r="O30" s="245"/>
      <c r="P30" s="244">
        <f>SUM(P15:P28)</f>
        <v>1021394.925</v>
      </c>
      <c r="Q30" s="245"/>
      <c r="R30" s="244">
        <f>SUM(R15:R28)</f>
        <v>1021394.925</v>
      </c>
      <c r="S30" s="245"/>
      <c r="T30" s="244">
        <f>SUM(T15:T28)</f>
        <v>1021394.925</v>
      </c>
      <c r="U30" s="245"/>
      <c r="V30" s="244">
        <f>SUM(V15:V28)</f>
        <v>719213.3600000001</v>
      </c>
      <c r="W30" s="246"/>
      <c r="X30" s="244">
        <f>SUM(X15:X28)</f>
        <v>359606.68000000005</v>
      </c>
      <c r="Y30" s="246"/>
      <c r="Z30" s="244">
        <f>SUM(Z15:Z28)</f>
        <v>359606.68000000005</v>
      </c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8">
        <f>+E30+G30+I30+K30+M30+O30+Q30+S30+U30+W30+Y30+AA30+AC30+AE30+AG30+AI30+AK30+AM30+AO30+AQ30+AS30+AU30+AW30+AY30</f>
        <v>0</v>
      </c>
      <c r="BB30" s="244">
        <f>SUM(BB15:BB28)</f>
        <v>144143.79</v>
      </c>
    </row>
    <row r="31" spans="1:55">
      <c r="A31" s="249"/>
      <c r="B31" s="250" t="s">
        <v>127</v>
      </c>
      <c r="C31" s="184"/>
      <c r="D31" s="251"/>
      <c r="E31" s="252"/>
      <c r="F31" s="253"/>
      <c r="G31" s="254"/>
      <c r="H31" s="255"/>
      <c r="I31" s="254"/>
      <c r="J31" s="255"/>
      <c r="K31" s="254"/>
      <c r="L31" s="255"/>
      <c r="M31" s="254"/>
      <c r="N31" s="255"/>
      <c r="O31" s="254"/>
      <c r="P31" s="255"/>
      <c r="Q31" s="254"/>
      <c r="R31" s="255"/>
      <c r="S31" s="254"/>
      <c r="T31" s="255"/>
      <c r="U31" s="254"/>
      <c r="V31" s="255"/>
      <c r="W31" s="256"/>
      <c r="X31" s="255"/>
      <c r="Y31" s="256"/>
      <c r="Z31" s="255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8"/>
      <c r="BB31" s="255"/>
    </row>
    <row r="32" spans="1:55">
      <c r="A32" s="249"/>
      <c r="B32" s="250" t="str">
        <f>[2]Cronograma!$B$47</f>
        <v xml:space="preserve">R$ ACUMULADO  </v>
      </c>
      <c r="C32" s="259"/>
      <c r="D32" s="251"/>
      <c r="E32" s="252"/>
      <c r="F32" s="260">
        <f>+F30</f>
        <v>1165538.7150000001</v>
      </c>
      <c r="G32" s="254"/>
      <c r="H32" s="261">
        <f>F32+H30</f>
        <v>2186933.64</v>
      </c>
      <c r="I32" s="254"/>
      <c r="J32" s="261">
        <f>H32+J30</f>
        <v>3208328.5650000004</v>
      </c>
      <c r="K32" s="254"/>
      <c r="L32" s="261">
        <f>J32+L30</f>
        <v>4229723.49</v>
      </c>
      <c r="M32" s="254"/>
      <c r="N32" s="261">
        <f>L32+N30</f>
        <v>5251118.415</v>
      </c>
      <c r="O32" s="254"/>
      <c r="P32" s="261">
        <f>N32+P30</f>
        <v>6272513.3399999999</v>
      </c>
      <c r="Q32" s="254"/>
      <c r="R32" s="261">
        <f>P32+R30</f>
        <v>7293908.2649999997</v>
      </c>
      <c r="S32" s="254"/>
      <c r="T32" s="261">
        <f>R32+T30</f>
        <v>8315303.1899999995</v>
      </c>
      <c r="U32" s="254"/>
      <c r="V32" s="261">
        <f>T32+V30</f>
        <v>9034516.5499999989</v>
      </c>
      <c r="W32" s="256"/>
      <c r="X32" s="261">
        <f>V32+X30</f>
        <v>9394123.2299999986</v>
      </c>
      <c r="Y32" s="256"/>
      <c r="Z32" s="261">
        <f>X32+Z30</f>
        <v>9753729.9099999983</v>
      </c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8"/>
      <c r="BB32" s="261">
        <f>Z32+BB30+0.01</f>
        <v>9897873.7099999972</v>
      </c>
    </row>
    <row r="33" spans="1:54">
      <c r="A33" s="249"/>
      <c r="B33" s="250" t="str">
        <f>[3]Cronograma!$B$48</f>
        <v xml:space="preserve">% DO PERÍODO  </v>
      </c>
      <c r="C33" s="259"/>
      <c r="D33" s="251"/>
      <c r="E33" s="252">
        <f>F30/$C$30</f>
        <v>0.11775647480731141</v>
      </c>
      <c r="F33" s="262"/>
      <c r="G33" s="254">
        <f>H30/$C$30</f>
        <v>0.10319336818775533</v>
      </c>
      <c r="H33" s="263"/>
      <c r="I33" s="254">
        <f>J30/$C$30</f>
        <v>0.10319336818775533</v>
      </c>
      <c r="J33" s="263"/>
      <c r="K33" s="254">
        <f>L30/$C$30</f>
        <v>0.10319336818775533</v>
      </c>
      <c r="L33" s="263"/>
      <c r="M33" s="254">
        <f>N30/$C$30</f>
        <v>0.10319336818775533</v>
      </c>
      <c r="N33" s="263"/>
      <c r="O33" s="254">
        <f>P30/$C$30</f>
        <v>0.10319336818775533</v>
      </c>
      <c r="P33" s="263"/>
      <c r="Q33" s="254">
        <f>R30/$C$30</f>
        <v>0.10319336818775533</v>
      </c>
      <c r="R33" s="263"/>
      <c r="S33" s="254">
        <f>T30/$C$30</f>
        <v>0.10319336818775533</v>
      </c>
      <c r="T33" s="263"/>
      <c r="U33" s="254">
        <f>V30/$C$30</f>
        <v>7.2663420629422673E-2</v>
      </c>
      <c r="V33" s="263"/>
      <c r="W33" s="254">
        <f>X30/$C$30</f>
        <v>3.6331710314711337E-2</v>
      </c>
      <c r="X33" s="263"/>
      <c r="Y33" s="254">
        <f>Z30/$C$30</f>
        <v>3.6331710314711337E-2</v>
      </c>
      <c r="Z33" s="263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4">
        <f>BB30/$C$30</f>
        <v>1.4563106619556079E-2</v>
      </c>
      <c r="BB33" s="257"/>
    </row>
    <row r="34" spans="1:54">
      <c r="A34" s="249"/>
      <c r="B34" s="250" t="str">
        <f>[2]Cronograma!$B$49</f>
        <v xml:space="preserve">% ACUMULADA  </v>
      </c>
      <c r="C34" s="184"/>
      <c r="D34" s="251"/>
      <c r="E34" s="252">
        <f>+E33</f>
        <v>0.11775647480731141</v>
      </c>
      <c r="F34" s="263"/>
      <c r="G34" s="254">
        <f>E34+G33</f>
        <v>0.22094984299506676</v>
      </c>
      <c r="H34" s="263"/>
      <c r="I34" s="254">
        <f>G34+I33</f>
        <v>0.32414321118282208</v>
      </c>
      <c r="J34" s="263"/>
      <c r="K34" s="254">
        <f>I34+K33</f>
        <v>0.4273365793705774</v>
      </c>
      <c r="L34" s="263"/>
      <c r="M34" s="254">
        <f>K34+M33</f>
        <v>0.53052994755833272</v>
      </c>
      <c r="N34" s="263"/>
      <c r="O34" s="254">
        <f>M34+O33</f>
        <v>0.63372331574608809</v>
      </c>
      <c r="P34" s="263"/>
      <c r="Q34" s="254">
        <f>O34+Q33</f>
        <v>0.73691668393384346</v>
      </c>
      <c r="R34" s="263"/>
      <c r="S34" s="254">
        <f>Q34+S33</f>
        <v>0.84011005212159884</v>
      </c>
      <c r="T34" s="263"/>
      <c r="U34" s="254">
        <f>S34+U33</f>
        <v>0.9127734727510215</v>
      </c>
      <c r="V34" s="263"/>
      <c r="W34" s="256">
        <f>U34+W33</f>
        <v>0.94910518306573288</v>
      </c>
      <c r="X34" s="263"/>
      <c r="Y34" s="256">
        <f>W34+Y33</f>
        <v>0.98543689338044427</v>
      </c>
      <c r="Z34" s="263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6">
        <f>Y34+BA33</f>
        <v>1.0000000000000004</v>
      </c>
      <c r="BB34" s="257"/>
    </row>
    <row r="35" spans="1:54" ht="13.5" thickBot="1">
      <c r="A35" s="264"/>
      <c r="B35" s="265"/>
      <c r="C35" s="266"/>
      <c r="D35" s="267"/>
      <c r="E35" s="268"/>
      <c r="F35" s="269"/>
      <c r="G35" s="270"/>
      <c r="H35" s="269"/>
      <c r="I35" s="270"/>
      <c r="J35" s="269"/>
      <c r="K35" s="270"/>
      <c r="L35" s="269"/>
      <c r="M35" s="270"/>
      <c r="N35" s="269"/>
      <c r="O35" s="270"/>
      <c r="P35" s="269"/>
      <c r="Q35" s="270"/>
      <c r="R35" s="269"/>
      <c r="S35" s="270"/>
      <c r="T35" s="269"/>
      <c r="U35" s="270"/>
      <c r="V35" s="269"/>
      <c r="W35" s="271"/>
      <c r="X35" s="269"/>
      <c r="Y35" s="271"/>
      <c r="Z35" s="269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3"/>
      <c r="BB35" s="272"/>
    </row>
    <row r="36" spans="1:54" ht="13.5" thickTop="1"/>
    <row r="39" spans="1:54">
      <c r="A39" s="274"/>
      <c r="B39" s="132"/>
      <c r="C39" s="133"/>
    </row>
    <row r="40" spans="1:54">
      <c r="A40" s="274"/>
      <c r="B40" s="132"/>
      <c r="C40" s="133"/>
    </row>
    <row r="41" spans="1:54">
      <c r="A41" s="274"/>
      <c r="B41" s="132"/>
      <c r="C41" s="133"/>
    </row>
    <row r="42" spans="1:54">
      <c r="A42" s="274"/>
      <c r="B42" s="132"/>
      <c r="C42" s="133"/>
    </row>
    <row r="43" spans="1:54">
      <c r="A43" s="274"/>
      <c r="B43" s="132"/>
      <c r="C43" s="133"/>
    </row>
    <row r="44" spans="1:54">
      <c r="A44" s="274"/>
      <c r="B44" s="132"/>
      <c r="C44" s="133"/>
    </row>
    <row r="45" spans="1:54">
      <c r="A45" s="274"/>
      <c r="B45" s="132"/>
      <c r="C45" s="133"/>
    </row>
    <row r="46" spans="1:54">
      <c r="A46" s="274"/>
      <c r="B46" s="132"/>
      <c r="C46" s="133"/>
    </row>
  </sheetData>
  <mergeCells count="8">
    <mergeCell ref="A12:A13"/>
    <mergeCell ref="B12:B13"/>
    <mergeCell ref="M3:N3"/>
    <mergeCell ref="M4:N4"/>
    <mergeCell ref="B5:J5"/>
    <mergeCell ref="B6:J6"/>
    <mergeCell ref="B7:F7"/>
    <mergeCell ref="B8:F8"/>
  </mergeCells>
  <conditionalFormatting sqref="Y28 K24:Z24 I18:X18 H18:H21 H23:H28 J19:J21 L19:L21 L25:L28 N19:N21 N25:N28 X25:X28 V19:V23 V25:V28 F18 I26 K20 M20 O20:U20 P19 P21:P22 P25:P28 R19 R21:R22 R25:R28 T19 E22:O22 Q22 T25:T28 X19:X23 J23:J28 Z25:Z28 BB20 F26:F28 BB28 BB26 E19:G19 N23:R23 I23 L23 T21 T23 F23:F24 I20 Y19:Z19 E15:AZ17 Z18 Z20:Z23 E20:F21 E23:E26">
    <cfRule type="cellIs" dxfId="9" priority="10" stopIfTrue="1" operator="greaterThan">
      <formula>0</formula>
    </cfRule>
  </conditionalFormatting>
  <conditionalFormatting sqref="BB17">
    <cfRule type="cellIs" dxfId="8" priority="9" stopIfTrue="1" operator="greaterThan">
      <formula>0</formula>
    </cfRule>
  </conditionalFormatting>
  <conditionalFormatting sqref="G20">
    <cfRule type="cellIs" dxfId="7" priority="8" stopIfTrue="1" operator="greaterThan">
      <formula>0</formula>
    </cfRule>
  </conditionalFormatting>
  <conditionalFormatting sqref="G23">
    <cfRule type="cellIs" dxfId="6" priority="7" stopIfTrue="1" operator="greaterThan">
      <formula>0</formula>
    </cfRule>
  </conditionalFormatting>
  <conditionalFormatting sqref="K23">
    <cfRule type="cellIs" dxfId="5" priority="6" stopIfTrue="1" operator="greaterThan">
      <formula>0</formula>
    </cfRule>
  </conditionalFormatting>
  <conditionalFormatting sqref="M23">
    <cfRule type="cellIs" dxfId="4" priority="5" stopIfTrue="1" operator="greaterThan">
      <formula>0</formula>
    </cfRule>
  </conditionalFormatting>
  <conditionalFormatting sqref="S23">
    <cfRule type="cellIs" dxfId="3" priority="4" stopIfTrue="1" operator="greaterThan">
      <formula>0</formula>
    </cfRule>
  </conditionalFormatting>
  <conditionalFormatting sqref="W20">
    <cfRule type="cellIs" dxfId="2" priority="3" stopIfTrue="1" operator="greaterThan">
      <formula>0</formula>
    </cfRule>
  </conditionalFormatting>
  <conditionalFormatting sqref="Y20">
    <cfRule type="cellIs" dxfId="1" priority="2" stopIfTrue="1" operator="greaterThan">
      <formula>0</formula>
    </cfRule>
  </conditionalFormatting>
  <conditionalFormatting sqref="BA26">
    <cfRule type="cellIs" dxfId="0" priority="1" stopIfTrue="1" operator="greaterThan">
      <formula>0</formula>
    </cfRule>
  </conditionalFormatting>
  <printOptions horizontalCentered="1"/>
  <pageMargins left="0.59055118110236227" right="1.1811023622047245" top="0.78740157480314965" bottom="0.78740157480314965" header="0.47244094488188981" footer="0.31496062992125984"/>
  <pageSetup paperSize="9" scale="35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defaultRowHeight="15"/>
  <sheetData/>
  <phoneticPr fontId="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 Pavimentação</vt:lpstr>
      <vt:lpstr>Plan2</vt:lpstr>
      <vt:lpstr>'Cronograma Pavimentação'!Area_de_impressao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PC</cp:lastModifiedBy>
  <cp:lastPrinted>2013-10-10T13:43:32Z</cp:lastPrinted>
  <dcterms:created xsi:type="dcterms:W3CDTF">2013-06-24T14:03:08Z</dcterms:created>
  <dcterms:modified xsi:type="dcterms:W3CDTF">2013-10-10T13:46:12Z</dcterms:modified>
</cp:coreProperties>
</file>