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0" yWindow="2535" windowWidth="12120" windowHeight="4500" tabRatio="637" activeTab="0"/>
  </bookViews>
  <sheets>
    <sheet name="sao luiz ueg" sheetId="1" r:id="rId1"/>
    <sheet name="Cronograma sao luiz ueg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 localSheetId="1">#REF!</definedName>
    <definedName name="\0">#REF!</definedName>
    <definedName name="_Fill" hidden="1">#REF!</definedName>
    <definedName name="A">#REF!</definedName>
    <definedName name="AA">#REF!</definedName>
    <definedName name="_xlnm.Print_Area" localSheetId="1">'Cronograma sao luiz ueg'!$A$1:$T$43</definedName>
    <definedName name="_xlnm.Print_Area" localSheetId="0">'sao luiz ueg'!$A$1:$H$176</definedName>
    <definedName name="er" localSheetId="1">'[8]INSUMOS'!$C$14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'[8]INSUMOS'!$C$61</definedName>
    <definedName name="ijol">'[4]INSUMOS'!$C$61</definedName>
    <definedName name="INS01" localSheetId="1">'[8]INSUMOS'!$C$2</definedName>
    <definedName name="INS01">'[4]INSUMOS'!$C$2</definedName>
    <definedName name="INS02" localSheetId="1">'[8]INSUMOS'!$C$3</definedName>
    <definedName name="INS02">'[4]INSUMOS'!$C$3</definedName>
    <definedName name="INS03" localSheetId="1">'[8]INSUMOS'!$C$4</definedName>
    <definedName name="INS03">'[4]INSUMOS'!$C$4</definedName>
    <definedName name="INS03A" localSheetId="1">'[8]INSUMOS'!$C$5</definedName>
    <definedName name="INS03A">'[4]INSUMOS'!$C$5</definedName>
    <definedName name="INS04" localSheetId="1">'[8]INSUMOS'!$C$6</definedName>
    <definedName name="INS04">'[4]INSUMOS'!$C$6</definedName>
    <definedName name="INS04A" localSheetId="1">'[8]INSUMOS'!$C$7</definedName>
    <definedName name="INS04A">'[4]INSUMOS'!$C$7</definedName>
    <definedName name="INS04B" localSheetId="1">'[8]INSUMOS'!$C$8</definedName>
    <definedName name="INS04B">'[4]INSUMOS'!$C$8</definedName>
    <definedName name="INS05" localSheetId="1">'[7]INSUMOS'!$C$12</definedName>
    <definedName name="INS05">'[3]INSUMOS'!$C$12</definedName>
    <definedName name="INS05A">#REF!</definedName>
    <definedName name="INS06" localSheetId="1">'[7]INSUMOS'!$C$14</definedName>
    <definedName name="INS06">'[3]INSUMOS'!$C$14</definedName>
    <definedName name="INS06B">#REF!</definedName>
    <definedName name="INS07" localSheetId="1">'[8]INSUMOS'!$C$16</definedName>
    <definedName name="INS07">'[4]INSUMOS'!$C$16</definedName>
    <definedName name="INS08" localSheetId="1">'[8]INSUMOS'!$C$17</definedName>
    <definedName name="INS08">'[4]INSUMOS'!$C$17</definedName>
    <definedName name="INS09" localSheetId="1">'[8]INSUMOS'!$C$18</definedName>
    <definedName name="INS09">'[4]INSUMOS'!$C$18</definedName>
    <definedName name="INS10" localSheetId="1">'[8]INSUMOS'!$C$19</definedName>
    <definedName name="INS10">'[4]INSUMOS'!$C$19</definedName>
    <definedName name="INS11" localSheetId="1">'[7]INSUMOS'!$C$20</definedName>
    <definedName name="INS11">'[3]INSUMOS'!$C$20</definedName>
    <definedName name="INS12">#REF!</definedName>
    <definedName name="INS13">#REF!</definedName>
    <definedName name="INS14" localSheetId="1">'[8]INSUMOS'!$C$23</definedName>
    <definedName name="INS14">'[4]INSUMOS'!$C$23</definedName>
    <definedName name="INS15">#REF!</definedName>
    <definedName name="INS16" localSheetId="1">'[8]INSUMOS'!$C$25</definedName>
    <definedName name="INS16">'[4]INSUMOS'!$C$25</definedName>
    <definedName name="INS17" localSheetId="1">'[8]INSUMOS'!$C$26</definedName>
    <definedName name="INS17">'[4]INSUMOS'!$C$26</definedName>
    <definedName name="INS17A" localSheetId="1">'[8]INSUMOS'!$C$27</definedName>
    <definedName name="INS17A">'[4]INSUMOS'!$C$27</definedName>
    <definedName name="INS18">#REF!</definedName>
    <definedName name="INS19" localSheetId="1">'[8]INSUMOS'!$C$29</definedName>
    <definedName name="INS19">'[4]INSUMOS'!$C$29</definedName>
    <definedName name="INS20" localSheetId="1">'[8]INSUMOS'!$C$30</definedName>
    <definedName name="INS20">'[4]INSUMOS'!$C$30</definedName>
    <definedName name="INS21" localSheetId="1">'[8]INSUMOS'!$C$31</definedName>
    <definedName name="INS21">'[4]INSUMOS'!$C$31</definedName>
    <definedName name="INS21B">#REF!</definedName>
    <definedName name="INS21C" localSheetId="1">'[8]INSUMOS'!$C$33</definedName>
    <definedName name="INS21C">'[4]INSUMOS'!$C$33</definedName>
    <definedName name="INS21D" localSheetId="1">'[8]INSUMOS'!$C$34</definedName>
    <definedName name="INS21D">'[4]INSUMOS'!$C$34</definedName>
    <definedName name="INS21E" localSheetId="1">'[8]INSUMOS'!$C$35</definedName>
    <definedName name="INS21E">'[4]INSUMOS'!$C$35</definedName>
    <definedName name="INS22" localSheetId="1">'[8]INSUMOS'!$C$36</definedName>
    <definedName name="INS22">'[4]INSUMOS'!$C$36</definedName>
    <definedName name="INS23">#REF!</definedName>
    <definedName name="INS24">#REF!</definedName>
    <definedName name="INS24A" localSheetId="1">'[8]INSUMOS'!$C$38</definedName>
    <definedName name="INS24A">'[4]INSUMOS'!$C$38</definedName>
    <definedName name="INS24AA">#REF!</definedName>
    <definedName name="INS24BB">#REF!</definedName>
    <definedName name="INS24D" localSheetId="1">'[8]INSUMOS'!$C$39</definedName>
    <definedName name="INS24D">'[4]INSUMOS'!$C$39</definedName>
    <definedName name="INS25" localSheetId="1">'[8]INSUMOS'!$C$42</definedName>
    <definedName name="INS25">'[4]INSUMOS'!$C$42</definedName>
    <definedName name="INS26" localSheetId="1">'[8]INSUMOS'!$C$43</definedName>
    <definedName name="INS26">'[4]INSUMOS'!$C$43</definedName>
    <definedName name="INS27" localSheetId="1">'[8]INSUMOS'!$C$44</definedName>
    <definedName name="INS27">'[4]INSUMOS'!$C$44</definedName>
    <definedName name="INS28" localSheetId="1">'[8]INSUMOS'!$C$45</definedName>
    <definedName name="INS28">'[4]INSUMOS'!$C$45</definedName>
    <definedName name="INS29">#REF!</definedName>
    <definedName name="INS30" localSheetId="1">'[8]INSUMOS'!$C$47</definedName>
    <definedName name="INS30">'[4]INSUMOS'!$C$47</definedName>
    <definedName name="INS31" localSheetId="1">'[8]INSUMOS'!$C$48</definedName>
    <definedName name="INS31">'[4]INSUMOS'!$C$48</definedName>
    <definedName name="INS31A">#REF!</definedName>
    <definedName name="INS31B">#REF!</definedName>
    <definedName name="INS32">#REF!</definedName>
    <definedName name="INS33" localSheetId="1">'[7]INSUMOS'!$C$52</definedName>
    <definedName name="INS33">'[3]INSUMOS'!$C$52</definedName>
    <definedName name="INS34">#REF!</definedName>
    <definedName name="INS35">#REF!</definedName>
    <definedName name="INS36">#REF!</definedName>
    <definedName name="INS37" localSheetId="1">'[7]INSUMOS'!$C$56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 localSheetId="1">'[7]INSUMOS'!$C$61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 localSheetId="1">'[7]INSUMOS'!$C$66</definedName>
    <definedName name="INS47">'[3]INSUMOS'!$C$66</definedName>
    <definedName name="INS48">#REF!</definedName>
    <definedName name="INS4C" localSheetId="1">'[8]INSUMOS'!$C$9</definedName>
    <definedName name="INS4C">'[4]INSUMOS'!$C$9</definedName>
    <definedName name="INS4D">#REF!</definedName>
    <definedName name="INS4E">#REF!</definedName>
    <definedName name="lui" localSheetId="1">#REF!</definedName>
    <definedName name="lui">#REF!</definedName>
    <definedName name="opa">#REF!</definedName>
    <definedName name="_xlnm.Print_Titles" localSheetId="0">'sao luiz ueg'!$1:$12</definedName>
    <definedName name="tre3" localSheetId="1">'[8]INSUMOS'!$C$66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<sst xmlns="http://schemas.openxmlformats.org/spreadsheetml/2006/main" count="422" uniqueCount="309">
  <si>
    <t>190102</t>
  </si>
  <si>
    <t>050302</t>
  </si>
  <si>
    <t>ORÇAMENTO EM FOLHA EM ANEXO</t>
  </si>
  <si>
    <t>M</t>
  </si>
  <si>
    <t>210000</t>
  </si>
  <si>
    <t>UN</t>
  </si>
  <si>
    <t>QUANT.</t>
  </si>
  <si>
    <t>FORROS</t>
  </si>
  <si>
    <t>ORÇAMENTO ANALÍTICO</t>
  </si>
  <si>
    <t>COBERTURA C/TELHA ONDULADA</t>
  </si>
  <si>
    <t>160501</t>
  </si>
  <si>
    <t>CALHA DE CHAPA GALVANIZADA</t>
  </si>
  <si>
    <t>160601</t>
  </si>
  <si>
    <t>PINTURA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</si>
  <si>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</si>
  <si>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</si>
  <si>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</si>
  <si>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</si>
  <si>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</si>
  <si>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</si>
  <si>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</si>
  <si>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</si>
  <si>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</si>
  <si>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</si>
  <si>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020000</t>
  </si>
  <si>
    <t>020701</t>
  </si>
  <si>
    <t>M2</t>
  </si>
  <si>
    <t>TOTAL DO ITEM</t>
  </si>
  <si>
    <t>040000</t>
  </si>
  <si>
    <t>041002</t>
  </si>
  <si>
    <t>040902</t>
  </si>
  <si>
    <t>050000</t>
  </si>
  <si>
    <t>051017</t>
  </si>
  <si>
    <t>051009</t>
  </si>
  <si>
    <t>052004</t>
  </si>
  <si>
    <t>051026</t>
  </si>
  <si>
    <t>060000</t>
  </si>
  <si>
    <t>060507</t>
  </si>
  <si>
    <t>060209</t>
  </si>
  <si>
    <t>060303</t>
  </si>
  <si>
    <t>060304</t>
  </si>
  <si>
    <t>060305</t>
  </si>
  <si>
    <t>060306</t>
  </si>
  <si>
    <t>060314</t>
  </si>
  <si>
    <t>060801</t>
  </si>
  <si>
    <t>100000</t>
  </si>
  <si>
    <t>100201</t>
  </si>
  <si>
    <t>140000</t>
  </si>
  <si>
    <t>160000</t>
  </si>
  <si>
    <t>160602</t>
  </si>
  <si>
    <t>080000</t>
  </si>
  <si>
    <t>180000</t>
  </si>
  <si>
    <t>UD</t>
  </si>
  <si>
    <t>200000</t>
  </si>
  <si>
    <t>200101</t>
  </si>
  <si>
    <t>200499</t>
  </si>
  <si>
    <t>201307</t>
  </si>
  <si>
    <t>200201</t>
  </si>
  <si>
    <t>220000</t>
  </si>
  <si>
    <t>ML</t>
  </si>
  <si>
    <t>190000</t>
  </si>
  <si>
    <t>230000</t>
  </si>
  <si>
    <t>260000</t>
  </si>
  <si>
    <t>270000</t>
  </si>
  <si>
    <t>270501</t>
  </si>
  <si>
    <t>CUSTO TOTAL R$</t>
  </si>
  <si>
    <t>VALOR GLOBAL</t>
  </si>
  <si>
    <t>LANCAMENTO/APLICACAO CONCRETO - (OBRAS CIVIS)</t>
  </si>
  <si>
    <t>SERVICOS PRELIMINARES</t>
  </si>
  <si>
    <t>SERVICO EM TERRA</t>
  </si>
  <si>
    <t>M3</t>
  </si>
  <si>
    <t>APILOAMENTO</t>
  </si>
  <si>
    <t>REATERRO COM APILOAMENTO</t>
  </si>
  <si>
    <t>FUNDACOES E SONDAGENS</t>
  </si>
  <si>
    <t>PREPARO DE CONCRETO FCK-20 C/BETONEIRA - (O.C.)</t>
  </si>
  <si>
    <t>FORMA TABUA PINHO P/FUNDACOES U=3V - (OBRAS CIVIS)</t>
  </si>
  <si>
    <t>ACO CA 50-A - 8,0 MM (5/16") - (OBRAS CIVIS)</t>
  </si>
  <si>
    <t>KG</t>
  </si>
  <si>
    <t>ACO CA-50A - 10,0 MM (3/8") - (OBRAS CIVIS)</t>
  </si>
  <si>
    <t>LANCAMENTO/APLICACAO CONC.EM FUNDAÇÃO- (O.C.)</t>
  </si>
  <si>
    <t>PREPARO DE CONCRETO FCK-20 C/BETONEIRA - (OB.C.)</t>
  </si>
  <si>
    <t>FORMA MADEIRIT 12MM-VIGA/PILAR U=4V - (OBRAS CIVIS</t>
  </si>
  <si>
    <t>ACO CA-50-A - 6,3 MM (1/4") - (OBRAS CIVIS)</t>
  </si>
  <si>
    <t>ACO CA-50 A - 8,0 MM (5/16") - (OBRAS CIVIS)</t>
  </si>
  <si>
    <t>ACO CA-50A - 12,5 MM (1/2") - (OBRAS CIVIS)</t>
  </si>
  <si>
    <t>ACO CA - 60 - 5,0 MM - (OBRAS CIVIS)</t>
  </si>
  <si>
    <t>ALVENARIAS E DIVISORIAS</t>
  </si>
  <si>
    <t>ALVENARIA TIJOLO FURADO 1/2 VEZ - 10 x 20 x 20</t>
  </si>
  <si>
    <t>COBERTURAS</t>
  </si>
  <si>
    <t>RUFO DE CHAPA GALVANIZADA</t>
  </si>
  <si>
    <t>052005</t>
  </si>
  <si>
    <t>ESTACA A TRADO DIAM.30 CM S/FERRO</t>
  </si>
  <si>
    <t>ACO CA-60 - 5,0 MM - (OBRAS CIVIS)</t>
  </si>
  <si>
    <t>052014</t>
  </si>
  <si>
    <t>INSTALACOES HIDRO-SANITARIAS</t>
  </si>
  <si>
    <t>ESQUADRIAS METALICAS</t>
  </si>
  <si>
    <t>REVESTIMENTO DE PAREDES</t>
  </si>
  <si>
    <t>CHAPISCO COMUM</t>
  </si>
  <si>
    <t>REBOCO PAULISTA A-14 (1CALH:4ARMLC+100kgCI/M3)</t>
  </si>
  <si>
    <t>EMBOCO (1CI:4 ARML)</t>
  </si>
  <si>
    <t>REVESTIMENTO DE PISO</t>
  </si>
  <si>
    <t>FERRAGENS</t>
  </si>
  <si>
    <t>LIMPEZA FINAL DE OBRA - (OBRAS CIVIS)</t>
  </si>
  <si>
    <t>FECHADURA TIPO LIVRE OCUPADO (819 IMAB/719 LA FONTE)</t>
  </si>
  <si>
    <t>230103</t>
  </si>
  <si>
    <t>230172</t>
  </si>
  <si>
    <t>261300</t>
  </si>
  <si>
    <t>EMASSAMENTO COM MASSA PVA DUAS DEMAOS</t>
  </si>
  <si>
    <t>FORRO LAJE PRE-MOLDADA CAP. E=2CM C/FERR.DISTRIB.</t>
  </si>
  <si>
    <t>061101</t>
  </si>
  <si>
    <t>ESTRUTURA</t>
  </si>
  <si>
    <t>VIDROS</t>
  </si>
  <si>
    <t>TOTAL</t>
  </si>
  <si>
    <t>DIVERSOS</t>
  </si>
  <si>
    <t>CRONOGRAMA FÍSICO-FINANCEIRO</t>
  </si>
  <si>
    <t>ITEM</t>
  </si>
  <si>
    <t>DISCRIMINAÇÃO DOS SERVIÇOS</t>
  </si>
  <si>
    <t>CONTRATO</t>
  </si>
  <si>
    <t>%</t>
  </si>
  <si>
    <t>VALOR (R$)</t>
  </si>
  <si>
    <t>1.0</t>
  </si>
  <si>
    <t>2.0</t>
  </si>
  <si>
    <t>3.0</t>
  </si>
  <si>
    <t>4.0</t>
  </si>
  <si>
    <t>5.0</t>
  </si>
  <si>
    <t>6.0</t>
  </si>
  <si>
    <t>7.0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</si>
  <si>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</si>
  <si>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</si>
  <si>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</si>
  <si>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</si>
  <si>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</si>
  <si>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</si>
  <si>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</si>
  <si>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</si>
  <si>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</si>
  <si>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</si>
  <si>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</si>
  <si>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</si>
  <si>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22.0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</si>
  <si>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</si>
  <si>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</si>
  <si>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</si>
  <si>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</si>
  <si>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</si>
  <si>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</si>
  <si>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</si>
  <si>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</si>
  <si>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</si>
  <si>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LIMPEZA MECANICA DE TERRENO</t>
  </si>
  <si>
    <t>020190</t>
  </si>
  <si>
    <t>FERRAMENTAS</t>
  </si>
  <si>
    <t>020200</t>
  </si>
  <si>
    <t>LOCACAO DA OBRA</t>
  </si>
  <si>
    <t>EPI/PCMAT/PCMSO (&gt;= 20 EMPR.) (400m2&lt;=A&lt;=1500m2 ) AREA EDIF.COB.FECH.</t>
  </si>
  <si>
    <t>021601</t>
  </si>
  <si>
    <t>030000</t>
  </si>
  <si>
    <t>TRANSPORTE</t>
  </si>
  <si>
    <t>Kg</t>
  </si>
  <si>
    <t>070000</t>
  </si>
  <si>
    <t>INST. ELET./TELEFONICA/CABEAMENTO ESTRUTURADO</t>
  </si>
  <si>
    <t>Un</t>
  </si>
  <si>
    <t>IMPERMEABILIZAÇÃO</t>
  </si>
  <si>
    <t>120000</t>
  </si>
  <si>
    <t>VIDRO LISO 3 MM</t>
  </si>
  <si>
    <t>VIDRO MINI-BOREAL</t>
  </si>
  <si>
    <t>190105</t>
  </si>
  <si>
    <t>REVESTIMENTO COM CERAMICA 20 X 20</t>
  </si>
  <si>
    <t>GESSO CORRIDO EM TETO</t>
  </si>
  <si>
    <t>210515</t>
  </si>
  <si>
    <t>GRANITINA C/REGULAR.E=2CM E JUNTA PLASTICA 27MM</t>
  </si>
  <si>
    <t>221101</t>
  </si>
  <si>
    <t>RODAPE DE GRANITINA</t>
  </si>
  <si>
    <t>221102</t>
  </si>
  <si>
    <t>BARRA P/DEFICIENTE FISICO B6 PADRAO AGETOP</t>
  </si>
  <si>
    <t>PINTURA PVA LATEX 2 DEMAOS SEM SELADOR</t>
  </si>
  <si>
    <t>261307</t>
  </si>
  <si>
    <t>PINT.ESMALTE/ESQUAD.FERRO C/FUNDO ANTICOR.</t>
  </si>
  <si>
    <t>261602</t>
  </si>
  <si>
    <t>260601</t>
  </si>
  <si>
    <t>PINTURA TEXTURIZADA C/SELADOR ACRILICO</t>
  </si>
  <si>
    <t>BANCADA DE GRANITO C/ESPELHO</t>
  </si>
  <si>
    <t>271608</t>
  </si>
  <si>
    <t>SUPORTE PARA BANCADA EM FERRO "T" 1/8" X 1 1/4"</t>
  </si>
  <si>
    <t>271605</t>
  </si>
  <si>
    <t>250000</t>
  </si>
  <si>
    <t>ADMINISTRAÇÃO</t>
  </si>
  <si>
    <t>ENGENHEIRO - (OBRAS CIVIS)</t>
  </si>
  <si>
    <t>250101</t>
  </si>
  <si>
    <t>H</t>
  </si>
  <si>
    <t>MESTRE DE OBRA - (OBRAS CIVIS)</t>
  </si>
  <si>
    <t>250102</t>
  </si>
  <si>
    <t>271500</t>
  </si>
  <si>
    <t>CAFE DA MANHA</t>
  </si>
  <si>
    <t>REF</t>
  </si>
  <si>
    <t>CANTINA - (OBRAS CIVIS)</t>
  </si>
  <si>
    <t>271502</t>
  </si>
  <si>
    <t>RF</t>
  </si>
  <si>
    <t>PISO CONCRETO DESEMPEN. ESPES. = 5 CM 1:2,5:3,5</t>
  </si>
  <si>
    <t>220102</t>
  </si>
  <si>
    <t>8.0</t>
  </si>
  <si>
    <t>UEG DE SÃO LUIZ DE MONTES BELOS - LABORATÓRIO</t>
  </si>
  <si>
    <t>ROD. GO-060, KM 124 - S.L.M.BELOS - GO</t>
  </si>
  <si>
    <t>ABRIL/2013</t>
  </si>
  <si>
    <t>020291</t>
  </si>
  <si>
    <t>BARRACÃO DE OBRA-PD. "B" C/INST.ELET./HID-SANIT.39,93M</t>
  </si>
  <si>
    <t>020202</t>
  </si>
  <si>
    <t xml:space="preserve"> RASPAGEM E LIMPEZA DO TERRENO</t>
  </si>
  <si>
    <t>021301</t>
  </si>
  <si>
    <t>PLACA DE OBRA</t>
  </si>
  <si>
    <t xml:space="preserve">030101 </t>
  </si>
  <si>
    <t>TRANSPORTES-ENTULHOS EM CAMINHAO INCL.CARGA MANUAL</t>
  </si>
  <si>
    <t>041004</t>
  </si>
  <si>
    <t xml:space="preserve"> ESCAVACAO MECANICA</t>
  </si>
  <si>
    <t>041006</t>
  </si>
  <si>
    <t>TRANSPORTE DE MATERIAL ESCAVADO</t>
  </si>
  <si>
    <t xml:space="preserve"> M3.KM</t>
  </si>
  <si>
    <t>041007</t>
  </si>
  <si>
    <t>ESPALHAMENTO MECANICO</t>
  </si>
  <si>
    <t>041008</t>
  </si>
  <si>
    <t>COMPACT.MECANICA CONTR.LAB.(95% PN)</t>
  </si>
  <si>
    <t xml:space="preserve">VERGA 10X10CM EM CONCRETO PRÉ-MOLDADO FCK=20MPA (PREPARO COM BETONEIRA </t>
  </si>
  <si>
    <t>sinapi 74200/001</t>
  </si>
  <si>
    <t>100320</t>
  </si>
  <si>
    <t>DIVISORIA DE GRANITO POLIDO</t>
  </si>
  <si>
    <t>100404</t>
  </si>
  <si>
    <t>FERRAGENS P/PORTA DIVISORIA PERFIL AÇO PINTADO</t>
  </si>
  <si>
    <t xml:space="preserve"> Un</t>
  </si>
  <si>
    <t>120902</t>
  </si>
  <si>
    <t xml:space="preserve"> IMPERMEABILIZACAO VIGAS BALDRAMES E=2,0 CM</t>
  </si>
  <si>
    <t>ESTRUTURAS METÁLICAS</t>
  </si>
  <si>
    <t>150103</t>
  </si>
  <si>
    <t>180104</t>
  </si>
  <si>
    <t xml:space="preserve">PORTA DE ALUMINIO VENEZIANA C/FERR.(M.O.FAB.INC.MAT.) </t>
  </si>
  <si>
    <t xml:space="preserve">180105 </t>
  </si>
  <si>
    <t xml:space="preserve"> ESQUADRIA ALUMINIO MAXIMO AR C/FERR.(M.O.FAB.INC.MAT.)</t>
  </si>
  <si>
    <t>180281</t>
  </si>
  <si>
    <t>PORTAO TELA/TUBO FoGo PT3 C/FERRAGENS</t>
  </si>
  <si>
    <t xml:space="preserve">180504 </t>
  </si>
  <si>
    <t>PORTA ABRIR/VENEZIANA PF-4 C/FERRAGENS</t>
  </si>
  <si>
    <t>180313</t>
  </si>
  <si>
    <t>GRADE DE FRENTE/TUBO DE ACO C/ESTACA D=25 ARMADA - GF-2</t>
  </si>
  <si>
    <t>210503</t>
  </si>
  <si>
    <t>FORRO DE GESSO SOB LAJE PREMOLDADA</t>
  </si>
  <si>
    <t>210506</t>
  </si>
  <si>
    <t>TABICA PARA FORRO DE GESSO</t>
  </si>
  <si>
    <t xml:space="preserve"> ML</t>
  </si>
  <si>
    <t>220101</t>
  </si>
  <si>
    <t>LASTRO DE CONCRETO IMPERMEABILIZADO 1:3:6</t>
  </si>
  <si>
    <t>210401</t>
  </si>
  <si>
    <t xml:space="preserve"> REBOCO PAULISTA EM FORRO(1CALH:4ARML+150KG CI/M3) </t>
  </si>
  <si>
    <t>090000</t>
  </si>
  <si>
    <t>INSTALACOES ESPECIAIS</t>
  </si>
  <si>
    <t>091007</t>
  </si>
  <si>
    <t xml:space="preserve">CENTRAL DE GÁS PADRAO AGETOP S/INST. (1+1 CILIND.45 KG) </t>
  </si>
  <si>
    <t>120208</t>
  </si>
  <si>
    <t xml:space="preserve"> IMPERMEABILIZACAO-ARGAM. SINT.SEMI - FLEXIVEL</t>
  </si>
  <si>
    <t>201003</t>
  </si>
  <si>
    <t>PASTILHA PORCELANA C/ARGAMASSA FLEXIVEL</t>
  </si>
  <si>
    <t>250103</t>
  </si>
  <si>
    <t>ENCARREGADO - (OBRAS CIVIS)</t>
  </si>
  <si>
    <t>250104</t>
  </si>
  <si>
    <t>VIGIA DE OBRAS (DIURNO) - (OBRAS CIVIS)</t>
  </si>
  <si>
    <t>250110</t>
  </si>
  <si>
    <t xml:space="preserve">VIGIA DE OBRAS - (NOTURNO E NO SÁBADO/DOMINGO DIURNO) - O.C. </t>
  </si>
  <si>
    <t>considerando 8 meses de obra</t>
  </si>
  <si>
    <t>261304</t>
  </si>
  <si>
    <t>EMASSAMENTO ACRILICO 2 DEMAOS</t>
  </si>
  <si>
    <t>261001</t>
  </si>
  <si>
    <t xml:space="preserve"> PINTURA LATEX ACRILICO 2 DEMAOS </t>
  </si>
  <si>
    <t xml:space="preserve"> EMASSAMENTO ACRILICO 2 DEMAOS</t>
  </si>
  <si>
    <t>BDI 24,09%</t>
  </si>
  <si>
    <t>ESTRUTURA EM ACO TIPO USI SAC-300</t>
  </si>
  <si>
    <t>OBRA: UEG DE SÃO LUIZ DE MONTES BELOS - LABORATÓRIO</t>
  </si>
  <si>
    <t>LOCAL:ROD. GO-060, KM 124 - S.L.M.BELOS - GO</t>
  </si>
  <si>
    <t>DATA: ABRIL/2013</t>
  </si>
  <si>
    <t>240000</t>
  </si>
  <si>
    <t xml:space="preserve">MARCENARIA </t>
  </si>
  <si>
    <t>240108</t>
  </si>
  <si>
    <t xml:space="preserve">QUADRO AVISO-MADEIRA DE LEI/COMPENS./CORTICA/FELTRO </t>
  </si>
  <si>
    <t>271210</t>
  </si>
  <si>
    <t>QUADRO DE GIZ EMBOÇO/PINTURA COMPLETO</t>
  </si>
  <si>
    <t xml:space="preserve"> m2 </t>
  </si>
  <si>
    <t>240105</t>
  </si>
  <si>
    <t>PORTA GIZ (COXIM L=4 M)</t>
  </si>
  <si>
    <t>PLACA DE ARDÓSIA POLIDA</t>
  </si>
  <si>
    <t>052003</t>
  </si>
  <si>
    <t>ACO CA-50A - 6,3 MM (1/4") - (OBRAS CIVIS)</t>
  </si>
  <si>
    <t>060307</t>
  </si>
  <si>
    <t>ACO CA-50 - 16,0 MM (5/8") - (OBRAS CIVIS)</t>
  </si>
  <si>
    <t>21.0</t>
  </si>
  <si>
    <t>1º MÊS</t>
  </si>
  <si>
    <t>2º MÊS</t>
  </si>
  <si>
    <t>3° MÊS</t>
  </si>
  <si>
    <t>4° MÊS</t>
  </si>
  <si>
    <t>5º MÊS</t>
  </si>
  <si>
    <t>6º MÊS</t>
  </si>
  <si>
    <t>7º MÊS</t>
  </si>
  <si>
    <t>8º MÊS</t>
  </si>
  <si>
    <t>FECHADURA 323 E22 MZ33 CR PAPAIZ</t>
  </si>
  <si>
    <t>041145</t>
  </si>
  <si>
    <t>AQUISIÇÃO DE TERRA POR FRETE - VOLUMES &lt; 300M3</t>
  </si>
  <si>
    <t>m3</t>
  </si>
  <si>
    <t xml:space="preserve">MEIO FIO PD. AGETOP EM CONC. PRÉ MOLD. RETO/CURVO (9v12X25X100CM), C/ SARJETA ( 13X10v12CM)FC28=20MPA COM ARGAM.(1CI:3ARMLC) P/ARREMATE DO REJUNT. - INCLUSO ESCAV./APILOAM./REATERRO E CONC.FC28= 10MPA P/ ASSENTAM. E CHUMBAMENTO </t>
  </si>
  <si>
    <t xml:space="preserve">m     </t>
  </si>
  <si>
    <t>PAVIMENTO INTERTRAVADO ESPESSURA DE 10CM E FCK = 35 MPA</t>
  </si>
  <si>
    <t xml:space="preserve">m2    </t>
  </si>
  <si>
    <t>COMPACT.MECANIC.S/CONTR.LABORAT.</t>
  </si>
  <si>
    <t>PLANTIO GRAMA ESMERALDA PLACA C/ IRRIG., ADUBO,TERRA VEGETAL (O.C.) A&lt;11.000,00M2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</si>
</sst>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#,##0.000"/>
    <numFmt numFmtId="175" formatCode="[$€]#\!#0.00_);[Red]\([$€]#,##0.00\)"/>
    <numFmt numFmtId="176" formatCode="#,##0.00&quot; &quot;;&quot; (&quot;#,##0.00&quot;)&quot;;&quot; -&quot;#&quot; &quot;;@&quot; &quot;"/>
    <numFmt numFmtId="177" formatCode="[$R$-416]&quot; &quot;#,##0.00;[Red]&quot;-&quot;[$R$-416]&quot; &quot;#,##0.00"/>
    <numFmt numFmtId="178" formatCode="General_)"/>
    <numFmt numFmtId="179" formatCode="#,#00"/>
    <numFmt numFmtId="180" formatCode="%#,#00"/>
    <numFmt numFmtId="181" formatCode="#.##000"/>
    <numFmt numFmtId="182" formatCode="#,"/>
    <numFmt numFmtId="183" formatCode="#,##0.00000"/>
    <numFmt numFmtId="184" formatCode="#,##0.000000"/>
    <numFmt numFmtId="185" formatCode="000000"/>
    <numFmt numFmtId="186" formatCode="#,##0.0000"/>
    <numFmt numFmtId="187" formatCode="0.0000"/>
    <numFmt numFmtId="188" formatCode="0.000"/>
    <numFmt numFmtId="189" formatCode="0.00000"/>
    <numFmt numFmtId="190" formatCode="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-[$R$-416]\ * #,##0.00_-;\-[$R$-416]\ * #,##0.00_-;_-[$R$-416]\ * &quot;-&quot;??_-;_-@_-"/>
    <numFmt numFmtId="196" formatCode="&quot;R$&quot;\ #,##0.00"/>
    <numFmt numFmtId="197" formatCode="#,##0.0000000"/>
    <numFmt numFmtId="198" formatCode="_(* #,##0.00_);_(* \(#,##0.00\);_(* \-??_);_(@_)"/>
    <numFmt numFmtId="199" formatCode="#,##0.000000000"/>
    <numFmt numFmtId="200" formatCode="0.0%"/>
  </numFmts>
  <fonts count="44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33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4" fillId="0" borderId="0">
      <alignment vertical="top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34" borderId="1" applyNumberFormat="0" applyAlignment="0" applyProtection="0"/>
    <xf numFmtId="0" fontId="9" fillId="35" borderId="1" applyNumberFormat="0" applyAlignment="0" applyProtection="0"/>
    <xf numFmtId="0" fontId="10" fillId="36" borderId="2" applyNumberFormat="0" applyAlignment="0" applyProtection="0"/>
    <xf numFmtId="0" fontId="11" fillId="0" borderId="3" applyNumberFormat="0" applyFill="0" applyAlignment="0" applyProtection="0"/>
    <xf numFmtId="0" fontId="10" fillId="37" borderId="2" applyNumberFormat="0" applyAlignment="0" applyProtection="0"/>
    <xf numFmtId="0" fontId="25" fillId="0" borderId="0">
      <alignment/>
      <protection locked="0"/>
    </xf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12" fillId="13" borderId="1" applyNumberFormat="0" applyAlignment="0" applyProtection="0"/>
    <xf numFmtId="0" fontId="33" fillId="0" borderId="0">
      <alignment/>
      <protection/>
    </xf>
    <xf numFmtId="175" fontId="13" fillId="0" borderId="0" applyFont="0" applyFill="0" applyBorder="0" applyAlignment="0" applyProtection="0"/>
    <xf numFmtId="0" fontId="5" fillId="0" borderId="0">
      <alignment/>
      <protection/>
    </xf>
    <xf numFmtId="176" fontId="26" fillId="0" borderId="0">
      <alignment/>
      <protection/>
    </xf>
    <xf numFmtId="0" fontId="18" fillId="0" borderId="0" applyNumberFormat="0" applyFill="0" applyBorder="0" applyAlignment="0" applyProtection="0"/>
    <xf numFmtId="179" fontId="25" fillId="0" borderId="0">
      <alignment/>
      <protection locked="0"/>
    </xf>
    <xf numFmtId="0" fontId="8" fillId="4" borderId="0" applyNumberFormat="0" applyBorder="0" applyAlignment="0" applyProtection="0"/>
    <xf numFmtId="0" fontId="27" fillId="0" borderId="0">
      <alignment horizontal="center"/>
      <protection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2" fillId="7" borderId="1" applyNumberFormat="0" applyAlignment="0" applyProtection="0"/>
    <xf numFmtId="0" fontId="11" fillId="0" borderId="3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8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8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0" fillId="45" borderId="7" applyNumberFormat="0" applyAlignment="0" applyProtection="0"/>
    <xf numFmtId="0" fontId="16" fillId="34" borderId="8" applyNumberFormat="0" applyAlignment="0" applyProtection="0"/>
    <xf numFmtId="180" fontId="25" fillId="0" borderId="0">
      <alignment/>
      <protection locked="0"/>
    </xf>
    <xf numFmtId="181" fontId="25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177" fontId="30" fillId="0" borderId="0">
      <alignment/>
      <protection/>
    </xf>
    <xf numFmtId="0" fontId="16" fillId="35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1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182" fontId="32" fillId="0" borderId="0">
      <alignment/>
      <protection locked="0"/>
    </xf>
    <xf numFmtId="182" fontId="32" fillId="0" borderId="0">
      <alignment/>
      <protection locked="0"/>
    </xf>
    <xf numFmtId="0" fontId="23" fillId="0" borderId="10" applyNumberFormat="0" applyFill="0" applyAlignment="0" applyProtection="0"/>
    <xf numFmtId="49" fontId="34" fillId="0" borderId="0" applyNumberFormat="0" applyFont="0" applyFill="0" applyBorder="0" applyAlignment="0" applyProtection="0"/>
    <xf numFmtId="49" fontId="3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46" borderId="11" xfId="200" applyFill="1" applyBorder="1" applyAlignment="1">
      <alignment wrapText="1"/>
      <protection/>
    </xf>
    <xf numFmtId="0" fontId="0" fillId="46" borderId="11" xfId="200" applyFill="1" applyBorder="1">
      <alignment/>
      <protection/>
    </xf>
    <xf numFmtId="4" fontId="0" fillId="46" borderId="11" xfId="200" applyNumberFormat="1" applyFill="1" applyBorder="1">
      <alignment/>
      <protection/>
    </xf>
    <xf numFmtId="0" fontId="0" fillId="46" borderId="12" xfId="200" applyFill="1" applyBorder="1">
      <alignment/>
      <protection/>
    </xf>
    <xf numFmtId="0" fontId="0" fillId="0" borderId="0" xfId="200">
      <alignment/>
      <protection/>
    </xf>
    <xf numFmtId="0" fontId="0" fillId="46" borderId="0" xfId="200" applyFill="1" applyBorder="1">
      <alignment/>
      <protection/>
    </xf>
    <xf numFmtId="4" fontId="0" fillId="46" borderId="0" xfId="200" applyNumberFormat="1" applyFill="1" applyBorder="1">
      <alignment/>
      <protection/>
    </xf>
    <xf numFmtId="0" fontId="0" fillId="46" borderId="13" xfId="200" applyFill="1" applyBorder="1">
      <alignment/>
      <protection/>
    </xf>
    <xf numFmtId="185" fontId="39" fillId="46" borderId="0" xfId="200" applyNumberFormat="1" applyFont="1" applyFill="1" applyBorder="1" applyAlignment="1">
      <alignment/>
      <protection/>
    </xf>
    <xf numFmtId="185" fontId="40" fillId="46" borderId="0" xfId="200" applyNumberFormat="1" applyFont="1" applyFill="1" applyBorder="1" applyAlignment="1">
      <alignment/>
      <protection/>
    </xf>
    <xf numFmtId="185" fontId="40" fillId="46" borderId="13" xfId="200" applyNumberFormat="1" applyFont="1" applyFill="1" applyBorder="1" applyAlignment="1">
      <alignment/>
      <protection/>
    </xf>
    <xf numFmtId="49" fontId="35" fillId="46" borderId="14" xfId="200" applyNumberFormat="1" applyFont="1" applyFill="1" applyBorder="1" applyAlignment="1">
      <alignment horizontal="left"/>
      <protection/>
    </xf>
    <xf numFmtId="49" fontId="37" fillId="0" borderId="15" xfId="200" applyNumberFormat="1" applyFont="1" applyBorder="1" applyAlignment="1">
      <alignment horizontal="center" vertical="center"/>
      <protection/>
    </xf>
    <xf numFmtId="14" fontId="37" fillId="0" borderId="16" xfId="200" applyNumberFormat="1" applyFont="1" applyBorder="1" applyAlignment="1">
      <alignment horizontal="center" vertical="center"/>
      <protection/>
    </xf>
    <xf numFmtId="0" fontId="37" fillId="0" borderId="16" xfId="200" applyFont="1" applyBorder="1" applyAlignment="1">
      <alignment horizontal="center" vertical="center"/>
      <protection/>
    </xf>
    <xf numFmtId="171" fontId="37" fillId="0" borderId="16" xfId="268" applyFont="1" applyBorder="1" applyAlignment="1">
      <alignment horizontal="center" vertical="center"/>
    </xf>
    <xf numFmtId="4" fontId="37" fillId="0" borderId="16" xfId="200" applyNumberFormat="1" applyFont="1" applyBorder="1" applyAlignment="1">
      <alignment horizontal="center" vertical="center"/>
      <protection/>
    </xf>
    <xf numFmtId="0" fontId="37" fillId="0" borderId="17" xfId="200" applyFont="1" applyBorder="1" applyAlignment="1">
      <alignment horizontal="center" vertical="center"/>
      <protection/>
    </xf>
    <xf numFmtId="0" fontId="38" fillId="0" borderId="18" xfId="200" applyFont="1" applyBorder="1" applyAlignment="1">
      <alignment vertical="center" wrapText="1"/>
      <protection/>
    </xf>
    <xf numFmtId="0" fontId="41" fillId="0" borderId="18" xfId="200" applyFont="1" applyBorder="1" applyAlignment="1">
      <alignment vertical="center"/>
      <protection/>
    </xf>
    <xf numFmtId="4" fontId="41" fillId="0" borderId="18" xfId="200" applyNumberFormat="1" applyFont="1" applyBorder="1" applyAlignment="1">
      <alignment vertical="center"/>
      <protection/>
    </xf>
    <xf numFmtId="171" fontId="41" fillId="0" borderId="19" xfId="268" applyFont="1" applyBorder="1" applyAlignment="1">
      <alignment vertical="center"/>
    </xf>
    <xf numFmtId="0" fontId="0" fillId="0" borderId="0" xfId="200" applyAlignment="1">
      <alignment vertical="center"/>
      <protection/>
    </xf>
    <xf numFmtId="0" fontId="38" fillId="0" borderId="20" xfId="200" applyFont="1" applyBorder="1" applyAlignment="1">
      <alignment vertical="center" wrapText="1"/>
      <protection/>
    </xf>
    <xf numFmtId="0" fontId="38" fillId="0" borderId="20" xfId="200" applyFont="1" applyBorder="1" applyAlignment="1">
      <alignment horizontal="center" vertical="center" wrapText="1"/>
      <protection/>
    </xf>
    <xf numFmtId="4" fontId="0" fillId="0" borderId="0" xfId="200" applyNumberFormat="1">
      <alignment/>
      <protection/>
    </xf>
    <xf numFmtId="0" fontId="0" fillId="0" borderId="0" xfId="200" applyAlignment="1">
      <alignment wrapText="1"/>
      <protection/>
    </xf>
    <xf numFmtId="49" fontId="0" fillId="46" borderId="21" xfId="200" applyNumberFormat="1" applyFill="1" applyBorder="1" applyAlignment="1">
      <alignment horizontal="center"/>
      <protection/>
    </xf>
    <xf numFmtId="49" fontId="0" fillId="46" borderId="14" xfId="200" applyNumberFormat="1" applyFill="1" applyBorder="1" applyAlignment="1">
      <alignment horizontal="center"/>
      <protection/>
    </xf>
    <xf numFmtId="49" fontId="4" fillId="0" borderId="22" xfId="200" applyNumberFormat="1" applyFont="1" applyBorder="1" applyAlignment="1">
      <alignment horizontal="center" vertical="center"/>
      <protection/>
    </xf>
    <xf numFmtId="49" fontId="0" fillId="0" borderId="0" xfId="200" applyNumberFormat="1" applyAlignment="1">
      <alignment horizontal="center"/>
      <protection/>
    </xf>
    <xf numFmtId="49" fontId="4" fillId="0" borderId="23" xfId="200" applyNumberFormat="1" applyFont="1" applyBorder="1" applyAlignment="1">
      <alignment horizontal="center" vertical="center"/>
      <protection/>
    </xf>
    <xf numFmtId="0" fontId="4" fillId="0" borderId="20" xfId="200" applyFont="1" applyBorder="1" applyAlignment="1">
      <alignment vertical="center" wrapText="1"/>
      <protection/>
    </xf>
    <xf numFmtId="0" fontId="4" fillId="0" borderId="20" xfId="200" applyFont="1" applyBorder="1" applyAlignment="1">
      <alignment horizontal="center" vertical="center"/>
      <protection/>
    </xf>
    <xf numFmtId="2" fontId="4" fillId="0" borderId="20" xfId="200" applyNumberFormat="1" applyFont="1" applyBorder="1" applyAlignment="1">
      <alignment vertical="center"/>
      <protection/>
    </xf>
    <xf numFmtId="4" fontId="4" fillId="0" borderId="20" xfId="200" applyNumberFormat="1" applyFont="1" applyBorder="1" applyAlignment="1">
      <alignment horizontal="right" vertical="center"/>
      <protection/>
    </xf>
    <xf numFmtId="0" fontId="37" fillId="0" borderId="20" xfId="200" applyFont="1" applyBorder="1" applyAlignment="1">
      <alignment horizontal="center" vertical="center" wrapText="1"/>
      <protection/>
    </xf>
    <xf numFmtId="0" fontId="41" fillId="0" borderId="20" xfId="200" applyFont="1" applyBorder="1" applyAlignment="1">
      <alignment horizontal="center" vertical="center"/>
      <protection/>
    </xf>
    <xf numFmtId="0" fontId="41" fillId="0" borderId="20" xfId="200" applyFont="1" applyBorder="1" applyAlignment="1">
      <alignment vertical="center"/>
      <protection/>
    </xf>
    <xf numFmtId="4" fontId="41" fillId="0" borderId="20" xfId="200" applyNumberFormat="1" applyFont="1" applyBorder="1" applyAlignment="1">
      <alignment vertical="center"/>
      <protection/>
    </xf>
    <xf numFmtId="171" fontId="38" fillId="0" borderId="24" xfId="268" applyFont="1" applyBorder="1" applyAlignment="1">
      <alignment vertical="center"/>
    </xf>
    <xf numFmtId="0" fontId="4" fillId="0" borderId="20" xfId="200" applyFont="1" applyBorder="1" applyAlignment="1">
      <alignment vertical="center"/>
      <protection/>
    </xf>
    <xf numFmtId="4" fontId="4" fillId="0" borderId="20" xfId="200" applyNumberFormat="1" applyFont="1" applyBorder="1" applyAlignment="1">
      <alignment vertical="center"/>
      <protection/>
    </xf>
    <xf numFmtId="171" fontId="4" fillId="0" borderId="24" xfId="268" applyFont="1" applyBorder="1" applyAlignment="1">
      <alignment vertical="center"/>
    </xf>
    <xf numFmtId="0" fontId="4" fillId="0" borderId="20" xfId="200" applyFont="1" applyBorder="1" applyAlignment="1">
      <alignment horizontal="center" vertical="center" wrapText="1"/>
      <protection/>
    </xf>
    <xf numFmtId="171" fontId="4" fillId="0" borderId="25" xfId="268" applyFont="1" applyBorder="1" applyAlignment="1">
      <alignment horizontal="center" vertical="center"/>
    </xf>
    <xf numFmtId="171" fontId="4" fillId="0" borderId="20" xfId="268" applyFont="1" applyBorder="1" applyAlignment="1">
      <alignment vertical="center"/>
    </xf>
    <xf numFmtId="4" fontId="42" fillId="0" borderId="20" xfId="200" applyNumberFormat="1" applyFont="1" applyBorder="1" applyAlignment="1">
      <alignment vertical="center"/>
      <protection/>
    </xf>
    <xf numFmtId="0" fontId="4" fillId="0" borderId="18" xfId="200" applyFont="1" applyBorder="1" applyAlignment="1">
      <alignment horizontal="center" vertical="center"/>
      <protection/>
    </xf>
    <xf numFmtId="4" fontId="4" fillId="0" borderId="18" xfId="200" applyNumberFormat="1" applyFont="1" applyBorder="1" applyAlignment="1">
      <alignment vertical="center"/>
      <protection/>
    </xf>
    <xf numFmtId="0" fontId="4" fillId="0" borderId="18" xfId="200" applyFont="1" applyBorder="1" applyAlignment="1">
      <alignment vertical="center" wrapText="1"/>
      <protection/>
    </xf>
    <xf numFmtId="2" fontId="4" fillId="0" borderId="18" xfId="200" applyNumberFormat="1" applyFont="1" applyBorder="1" applyAlignment="1">
      <alignment vertical="center"/>
      <protection/>
    </xf>
    <xf numFmtId="171" fontId="4" fillId="0" borderId="19" xfId="268" applyFont="1" applyBorder="1" applyAlignment="1">
      <alignment vertical="center"/>
    </xf>
    <xf numFmtId="49" fontId="4" fillId="0" borderId="26" xfId="200" applyNumberFormat="1" applyFont="1" applyBorder="1" applyAlignment="1">
      <alignment horizontal="center" vertical="center"/>
      <protection/>
    </xf>
    <xf numFmtId="0" fontId="4" fillId="0" borderId="27" xfId="200" applyFont="1" applyBorder="1" applyAlignment="1">
      <alignment vertical="center" wrapText="1"/>
      <protection/>
    </xf>
    <xf numFmtId="0" fontId="4" fillId="0" borderId="27" xfId="200" applyFont="1" applyBorder="1" applyAlignment="1">
      <alignment horizontal="center" vertical="center"/>
      <protection/>
    </xf>
    <xf numFmtId="4" fontId="4" fillId="0" borderId="27" xfId="200" applyNumberFormat="1" applyFont="1" applyBorder="1" applyAlignment="1">
      <alignment vertical="center"/>
      <protection/>
    </xf>
    <xf numFmtId="171" fontId="4" fillId="0" borderId="28" xfId="268" applyFont="1" applyBorder="1" applyAlignment="1">
      <alignment vertical="center"/>
    </xf>
    <xf numFmtId="0" fontId="42" fillId="0" borderId="18" xfId="200" applyFont="1" applyBorder="1" applyAlignment="1">
      <alignment horizontal="center" vertical="center"/>
      <protection/>
    </xf>
    <xf numFmtId="0" fontId="42" fillId="0" borderId="18" xfId="200" applyFont="1" applyBorder="1" applyAlignment="1">
      <alignment vertical="center"/>
      <protection/>
    </xf>
    <xf numFmtId="4" fontId="42" fillId="0" borderId="18" xfId="200" applyNumberFormat="1" applyFont="1" applyBorder="1" applyAlignment="1">
      <alignment vertical="center"/>
      <protection/>
    </xf>
    <xf numFmtId="171" fontId="42" fillId="0" borderId="19" xfId="268" applyFont="1" applyBorder="1" applyAlignment="1">
      <alignment vertical="center"/>
    </xf>
    <xf numFmtId="0" fontId="38" fillId="0" borderId="20" xfId="200" applyFont="1" applyBorder="1" applyAlignment="1">
      <alignment horizontal="right" vertical="center" wrapText="1"/>
      <protection/>
    </xf>
    <xf numFmtId="0" fontId="4" fillId="0" borderId="20" xfId="200" applyFont="1" applyBorder="1" applyAlignment="1">
      <alignment horizontal="center" vertical="center"/>
      <protection/>
    </xf>
    <xf numFmtId="4" fontId="36" fillId="0" borderId="0" xfId="200" applyNumberFormat="1" applyFont="1">
      <alignment/>
      <protection/>
    </xf>
    <xf numFmtId="4" fontId="36" fillId="0" borderId="0" xfId="200" applyNumberFormat="1" applyFont="1" applyAlignment="1">
      <alignment vertical="center"/>
      <protection/>
    </xf>
    <xf numFmtId="49" fontId="39" fillId="46" borderId="14" xfId="200" applyNumberFormat="1" applyFont="1" applyFill="1" applyBorder="1" applyAlignment="1">
      <alignment horizontal="center"/>
      <protection/>
    </xf>
    <xf numFmtId="49" fontId="40" fillId="46" borderId="14" xfId="200" applyNumberFormat="1" applyFont="1" applyFill="1" applyBorder="1" applyAlignment="1">
      <alignment horizontal="center"/>
      <protection/>
    </xf>
    <xf numFmtId="4" fontId="4" fillId="0" borderId="20" xfId="200" applyNumberFormat="1" applyFont="1" applyFill="1" applyBorder="1" applyAlignment="1">
      <alignment vertical="center"/>
      <protection/>
    </xf>
    <xf numFmtId="0" fontId="4" fillId="0" borderId="20" xfId="202" applyFont="1" applyBorder="1" applyAlignment="1">
      <alignment wrapText="1"/>
      <protection/>
    </xf>
    <xf numFmtId="0" fontId="4" fillId="0" borderId="20" xfId="202" applyFont="1" applyBorder="1" applyAlignment="1">
      <alignment horizontal="center"/>
      <protection/>
    </xf>
    <xf numFmtId="2" fontId="4" fillId="0" borderId="20" xfId="202" applyNumberFormat="1" applyFont="1" applyBorder="1" applyAlignment="1">
      <alignment/>
      <protection/>
    </xf>
    <xf numFmtId="4" fontId="4" fillId="0" borderId="20" xfId="202" applyNumberFormat="1" applyFont="1" applyBorder="1" applyAlignment="1">
      <alignment/>
      <protection/>
    </xf>
    <xf numFmtId="171" fontId="4" fillId="0" borderId="24" xfId="268" applyFont="1" applyBorder="1" applyAlignment="1">
      <alignment/>
    </xf>
    <xf numFmtId="0" fontId="0" fillId="0" borderId="0" xfId="201">
      <alignment/>
      <protection/>
    </xf>
    <xf numFmtId="0" fontId="0" fillId="0" borderId="0" xfId="203">
      <alignment/>
      <protection/>
    </xf>
    <xf numFmtId="0" fontId="4" fillId="0" borderId="20" xfId="203" applyFont="1" applyBorder="1" applyAlignment="1">
      <alignment wrapText="1"/>
      <protection/>
    </xf>
    <xf numFmtId="0" fontId="4" fillId="0" borderId="20" xfId="203" applyFont="1" applyBorder="1" applyAlignment="1">
      <alignment horizontal="center"/>
      <protection/>
    </xf>
    <xf numFmtId="2" fontId="4" fillId="0" borderId="20" xfId="203" applyNumberFormat="1" applyFont="1" applyBorder="1" applyAlignment="1">
      <alignment/>
      <protection/>
    </xf>
    <xf numFmtId="2" fontId="0" fillId="0" borderId="0" xfId="203" applyNumberFormat="1">
      <alignment/>
      <protection/>
    </xf>
    <xf numFmtId="4" fontId="4" fillId="0" borderId="20" xfId="203" applyNumberFormat="1" applyFont="1" applyBorder="1" applyAlignment="1">
      <alignment/>
      <protection/>
    </xf>
    <xf numFmtId="0" fontId="38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/>
    </xf>
    <xf numFmtId="4" fontId="38" fillId="0" borderId="0" xfId="0" applyNumberFormat="1" applyFont="1" applyAlignment="1">
      <alignment vertical="top"/>
    </xf>
    <xf numFmtId="49" fontId="4" fillId="0" borderId="16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4" fontId="38" fillId="0" borderId="31" xfId="0" applyNumberFormat="1" applyFont="1" applyBorder="1" applyAlignment="1">
      <alignment vertical="center"/>
    </xf>
    <xf numFmtId="10" fontId="38" fillId="0" borderId="31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/>
    </xf>
    <xf numFmtId="4" fontId="38" fillId="0" borderId="16" xfId="0" applyNumberFormat="1" applyFont="1" applyBorder="1" applyAlignment="1">
      <alignment horizontal="center" vertical="center"/>
    </xf>
    <xf numFmtId="10" fontId="38" fillId="0" borderId="16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10" fontId="38" fillId="0" borderId="30" xfId="263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8" fillId="0" borderId="0" xfId="0" applyFont="1" applyBorder="1" applyAlignment="1">
      <alignment horizontal="right" indent="4"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14" fontId="38" fillId="0" borderId="0" xfId="0" applyNumberFormat="1" applyFont="1" applyBorder="1" applyAlignment="1">
      <alignment horizontal="left"/>
    </xf>
    <xf numFmtId="4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vertical="justify"/>
    </xf>
    <xf numFmtId="49" fontId="4" fillId="0" borderId="23" xfId="203" applyNumberFormat="1" applyFont="1" applyBorder="1" applyAlignment="1">
      <alignment horizontal="center"/>
      <protection/>
    </xf>
    <xf numFmtId="49" fontId="4" fillId="0" borderId="23" xfId="203" applyNumberFormat="1" applyFont="1" applyBorder="1" applyAlignment="1">
      <alignment horizontal="center" vertical="top"/>
      <protection/>
    </xf>
    <xf numFmtId="49" fontId="4" fillId="0" borderId="23" xfId="268" applyNumberFormat="1" applyFont="1" applyBorder="1" applyAlignment="1">
      <alignment horizontal="center" vertical="center"/>
    </xf>
    <xf numFmtId="0" fontId="38" fillId="0" borderId="20" xfId="200" applyFont="1" applyBorder="1" applyAlignment="1">
      <alignment vertical="center" wrapText="1"/>
      <protection/>
    </xf>
    <xf numFmtId="0" fontId="4" fillId="0" borderId="20" xfId="200" applyFont="1" applyBorder="1" applyAlignment="1">
      <alignment vertical="center" wrapText="1"/>
      <protection/>
    </xf>
    <xf numFmtId="49" fontId="4" fillId="0" borderId="23" xfId="200" applyNumberFormat="1" applyFont="1" applyBorder="1" applyAlignment="1">
      <alignment horizontal="center" vertical="center"/>
      <protection/>
    </xf>
    <xf numFmtId="0" fontId="38" fillId="0" borderId="20" xfId="200" applyFont="1" applyBorder="1" applyAlignment="1">
      <alignment horizontal="left" vertical="center" wrapText="1"/>
      <protection/>
    </xf>
    <xf numFmtId="49" fontId="4" fillId="0" borderId="22" xfId="200" applyNumberFormat="1" applyFont="1" applyBorder="1" applyAlignment="1">
      <alignment horizontal="center" vertical="center"/>
      <protection/>
    </xf>
    <xf numFmtId="171" fontId="38" fillId="0" borderId="19" xfId="268" applyFont="1" applyBorder="1" applyAlignment="1">
      <alignment vertical="center"/>
    </xf>
    <xf numFmtId="171" fontId="38" fillId="0" borderId="24" xfId="268" applyFont="1" applyBorder="1" applyAlignment="1">
      <alignment vertical="center"/>
    </xf>
    <xf numFmtId="171" fontId="38" fillId="0" borderId="24" xfId="268" applyFont="1" applyBorder="1" applyAlignment="1">
      <alignment/>
    </xf>
    <xf numFmtId="49" fontId="38" fillId="0" borderId="22" xfId="200" applyNumberFormat="1" applyFont="1" applyBorder="1" applyAlignment="1">
      <alignment horizontal="center" vertical="center"/>
      <protection/>
    </xf>
    <xf numFmtId="4" fontId="4" fillId="47" borderId="16" xfId="0" applyNumberFormat="1" applyFont="1" applyFill="1" applyBorder="1" applyAlignment="1">
      <alignment horizontal="center" vertical="center"/>
    </xf>
    <xf numFmtId="10" fontId="4" fillId="47" borderId="16" xfId="0" applyNumberFormat="1" applyFont="1" applyFill="1" applyBorder="1" applyAlignment="1">
      <alignment horizontal="center" vertical="center"/>
    </xf>
    <xf numFmtId="0" fontId="4" fillId="47" borderId="16" xfId="0" applyFont="1" applyFill="1" applyBorder="1" applyAlignment="1">
      <alignment vertical="center"/>
    </xf>
    <xf numFmtId="4" fontId="4" fillId="47" borderId="16" xfId="0" applyNumberFormat="1" applyFont="1" applyFill="1" applyBorder="1" applyAlignment="1">
      <alignment horizontal="right" vertical="center"/>
    </xf>
    <xf numFmtId="43" fontId="0" fillId="0" borderId="0" xfId="200" applyNumberFormat="1">
      <alignment/>
      <protection/>
    </xf>
    <xf numFmtId="0" fontId="0" fillId="0" borderId="0" xfId="200" applyFont="1">
      <alignment/>
      <protection/>
    </xf>
    <xf numFmtId="0" fontId="0" fillId="0" borderId="0" xfId="0" applyBorder="1" applyAlignment="1">
      <alignment/>
    </xf>
    <xf numFmtId="0" fontId="0" fillId="0" borderId="0" xfId="200" applyBorder="1">
      <alignment/>
      <protection/>
    </xf>
    <xf numFmtId="49" fontId="4" fillId="0" borderId="34" xfId="200" applyNumberFormat="1" applyFont="1" applyBorder="1" applyAlignment="1">
      <alignment horizontal="center" vertical="center"/>
      <protection/>
    </xf>
    <xf numFmtId="0" fontId="38" fillId="0" borderId="35" xfId="200" applyFont="1" applyBorder="1" applyAlignment="1">
      <alignment horizontal="right" vertical="center" wrapText="1"/>
      <protection/>
    </xf>
    <xf numFmtId="0" fontId="4" fillId="0" borderId="35" xfId="200" applyFont="1" applyBorder="1" applyAlignment="1">
      <alignment horizontal="center" vertical="center"/>
      <protection/>
    </xf>
    <xf numFmtId="0" fontId="4" fillId="0" borderId="35" xfId="200" applyFont="1" applyBorder="1" applyAlignment="1">
      <alignment vertical="center"/>
      <protection/>
    </xf>
    <xf numFmtId="4" fontId="4" fillId="0" borderId="35" xfId="200" applyNumberFormat="1" applyFont="1" applyBorder="1" applyAlignment="1">
      <alignment vertical="center"/>
      <protection/>
    </xf>
    <xf numFmtId="171" fontId="38" fillId="0" borderId="36" xfId="268" applyFont="1" applyBorder="1" applyAlignment="1">
      <alignment vertical="center"/>
    </xf>
    <xf numFmtId="0" fontId="0" fillId="0" borderId="0" xfId="203" applyFont="1">
      <alignment/>
      <protection/>
    </xf>
    <xf numFmtId="0" fontId="0" fillId="0" borderId="0" xfId="200" applyFont="1">
      <alignment/>
      <protection/>
    </xf>
    <xf numFmtId="4" fontId="36" fillId="48" borderId="0" xfId="200" applyNumberFormat="1" applyFont="1" applyFill="1">
      <alignment/>
      <protection/>
    </xf>
    <xf numFmtId="4" fontId="43" fillId="0" borderId="0" xfId="200" applyNumberFormat="1" applyFont="1">
      <alignment/>
      <protection/>
    </xf>
    <xf numFmtId="0" fontId="35" fillId="0" borderId="0" xfId="200" applyFont="1">
      <alignment/>
      <protection/>
    </xf>
    <xf numFmtId="0" fontId="0" fillId="48" borderId="0" xfId="200" applyFont="1" applyFill="1">
      <alignment/>
      <protection/>
    </xf>
    <xf numFmtId="0" fontId="38" fillId="0" borderId="20" xfId="200" applyFont="1" applyBorder="1" applyAlignment="1">
      <alignment horizontal="right" vertical="center" wrapText="1"/>
      <protection/>
    </xf>
    <xf numFmtId="0" fontId="4" fillId="0" borderId="16" xfId="0" applyFont="1" applyBorder="1" applyAlignment="1">
      <alignment vertical="center" wrapText="1"/>
    </xf>
    <xf numFmtId="2" fontId="4" fillId="0" borderId="20" xfId="200" applyNumberFormat="1" applyFont="1" applyBorder="1" applyAlignment="1">
      <alignment vertical="center"/>
      <protection/>
    </xf>
    <xf numFmtId="2" fontId="4" fillId="0" borderId="20" xfId="203" applyNumberFormat="1" applyFont="1" applyBorder="1" applyAlignment="1">
      <alignment/>
      <protection/>
    </xf>
    <xf numFmtId="4" fontId="4" fillId="49" borderId="16" xfId="0" applyNumberFormat="1" applyFont="1" applyFill="1" applyBorder="1" applyAlignment="1">
      <alignment horizontal="center" vertical="center"/>
    </xf>
    <xf numFmtId="10" fontId="4" fillId="49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10" fontId="4" fillId="0" borderId="0" xfId="263" applyNumberFormat="1" applyFont="1" applyAlignment="1">
      <alignment vertical="center"/>
    </xf>
    <xf numFmtId="4" fontId="4" fillId="0" borderId="20" xfId="200" applyNumberFormat="1" applyFont="1" applyBorder="1" applyAlignment="1">
      <alignment horizontal="right" vertical="center"/>
      <protection/>
    </xf>
    <xf numFmtId="4" fontId="4" fillId="0" borderId="20" xfId="200" applyNumberFormat="1" applyFont="1" applyBorder="1" applyAlignment="1">
      <alignment vertical="center"/>
      <protection/>
    </xf>
    <xf numFmtId="4" fontId="4" fillId="0" borderId="20" xfId="203" applyNumberFormat="1" applyFont="1" applyBorder="1" applyAlignment="1">
      <alignment/>
      <protection/>
    </xf>
    <xf numFmtId="171" fontId="4" fillId="0" borderId="24" xfId="268" applyFont="1" applyBorder="1" applyAlignment="1">
      <alignment/>
    </xf>
    <xf numFmtId="185" fontId="35" fillId="46" borderId="14" xfId="200" applyNumberFormat="1" applyFont="1" applyFill="1" applyBorder="1" applyAlignment="1">
      <alignment horizontal="center"/>
      <protection/>
    </xf>
    <xf numFmtId="185" fontId="35" fillId="46" borderId="0" xfId="200" applyNumberFormat="1" applyFont="1" applyFill="1" applyBorder="1" applyAlignment="1">
      <alignment horizontal="center"/>
      <protection/>
    </xf>
    <xf numFmtId="185" fontId="35" fillId="46" borderId="13" xfId="200" applyNumberFormat="1" applyFont="1" applyFill="1" applyBorder="1" applyAlignment="1">
      <alignment horizontal="center"/>
      <protection/>
    </xf>
    <xf numFmtId="0" fontId="35" fillId="46" borderId="0" xfId="200" applyFont="1" applyFill="1" applyBorder="1" applyAlignment="1">
      <alignment horizontal="left"/>
      <protection/>
    </xf>
    <xf numFmtId="0" fontId="35" fillId="46" borderId="13" xfId="200" applyFont="1" applyFill="1" applyBorder="1" applyAlignment="1">
      <alignment horizontal="left"/>
      <protection/>
    </xf>
    <xf numFmtId="49" fontId="35" fillId="46" borderId="0" xfId="200" applyNumberFormat="1" applyFont="1" applyFill="1" applyBorder="1" applyAlignment="1">
      <alignment horizontal="left"/>
      <protection/>
    </xf>
    <xf numFmtId="49" fontId="35" fillId="46" borderId="13" xfId="200" applyNumberFormat="1" applyFont="1" applyFill="1" applyBorder="1" applyAlignment="1">
      <alignment horizontal="left"/>
      <protection/>
    </xf>
    <xf numFmtId="0" fontId="38" fillId="35" borderId="37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5" borderId="39" xfId="0" applyFont="1" applyFill="1" applyBorder="1" applyAlignment="1">
      <alignment horizontal="center" vertical="center"/>
    </xf>
    <xf numFmtId="0" fontId="38" fillId="35" borderId="40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justify"/>
    </xf>
    <xf numFmtId="0" fontId="38" fillId="0" borderId="40" xfId="0" applyFont="1" applyBorder="1" applyAlignment="1">
      <alignment horizontal="center" vertical="justify"/>
    </xf>
    <xf numFmtId="0" fontId="38" fillId="0" borderId="0" xfId="0" applyFont="1" applyBorder="1" applyAlignment="1">
      <alignment horizontal="right" indent="4"/>
    </xf>
    <xf numFmtId="0" fontId="38" fillId="35" borderId="41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35" borderId="32" xfId="0" applyFont="1" applyFill="1" applyBorder="1" applyAlignment="1">
      <alignment horizontal="center" vertical="justify"/>
    </xf>
    <xf numFmtId="0" fontId="38" fillId="35" borderId="33" xfId="0" applyFont="1" applyFill="1" applyBorder="1" applyAlignment="1">
      <alignment horizontal="center" vertical="justify"/>
    </xf>
    <xf numFmtId="4" fontId="38" fillId="0" borderId="42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 textRotation="255"/>
    </xf>
    <xf numFmtId="0" fontId="38" fillId="35" borderId="41" xfId="0" applyFont="1" applyFill="1" applyBorder="1" applyAlignment="1">
      <alignment horizontal="center" vertical="justify"/>
    </xf>
    <xf numFmtId="0" fontId="38" fillId="35" borderId="37" xfId="0" applyFont="1" applyFill="1" applyBorder="1" applyAlignment="1">
      <alignment horizontal="center" vertical="justify"/>
    </xf>
    <xf numFmtId="0" fontId="38" fillId="35" borderId="38" xfId="0" applyFont="1" applyFill="1" applyBorder="1" applyAlignment="1">
      <alignment horizontal="center" vertical="justify"/>
    </xf>
    <xf numFmtId="14" fontId="38" fillId="0" borderId="44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indent="3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</cellXfs>
  <cellStyles count="281">
    <cellStyle name="Normal" xfId="0"/>
    <cellStyle name="_1  Academia de Policia Memoria" xfId="15"/>
    <cellStyle name="_1  Academia de Policia Memoria_Administração  LIDERTEX" xfId="16"/>
    <cellStyle name="_1  Academia de Policia Memoria_Concreto Blocos 1,2 e 3 Cachoeira Grande" xfId="17"/>
    <cellStyle name="_1  Academia de Policia Memoria_Galpão  LIDERTEX memória" xfId="18"/>
    <cellStyle name="_1  Academia de Policia Memoria_Guarita LIDERTEX" xfId="19"/>
    <cellStyle name="_1  Academia de Policia Memoria_LIDERTEX - ORÇAMENTO E CRONOGRAMA" xfId="20"/>
    <cellStyle name="_1  Academia de Policia Memoria_PQ TECNOLÓGICO_ADITIVO N.01_ENGEBRAS_(Comentado pela Engª Mirtes)" xfId="21"/>
    <cellStyle name="_1  Academia de Policia Memoria_Refeitório  LIDERTEX" xfId="22"/>
    <cellStyle name="_Centro Comunitário de Buenolândia MEMORIA DE ALVENARIA" xfId="23"/>
    <cellStyle name="_Flex Memoria" xfId="24"/>
    <cellStyle name="_Flex Memoria_Administração  LIDERTEX" xfId="25"/>
    <cellStyle name="_Flex Memoria_Concreto Blocos 1,2 e 3 Cachoeira Grande" xfId="26"/>
    <cellStyle name="_Flex Memoria_Galpão  LIDERTEX memória" xfId="27"/>
    <cellStyle name="_Flex Memoria_Guarita LIDERTEX" xfId="28"/>
    <cellStyle name="_Flex Memoria_LIDERTEX - ORÇAMENTO E CRONOGRAMA" xfId="29"/>
    <cellStyle name="_Flex Memoria_PQ TECNOLÓGICO_ADITIVO N.01_ENGEBRAS_(Comentado pela Engª Mirtes)" xfId="30"/>
    <cellStyle name="_Flex Memoria_Refeitório  LIDERTEX" xfId="31"/>
    <cellStyle name="_Hotel Canoas" xfId="32"/>
    <cellStyle name="_Planilha alvenaria SALÃO DE EVENTOS BALNEÁRIO CACHOEIRA GRANDE" xfId="33"/>
    <cellStyle name="_Planilha para levantamento de alvenaria" xfId="34"/>
    <cellStyle name="_Planilha para levantamento de revestimento" xfId="35"/>
    <cellStyle name="_Planilha Revestimentos SALÃO DE EVENTOS BALNEÁRIO CACHOEIRA GRANDE" xfId="36"/>
    <cellStyle name="_PLANILHAS  VESTIÁRIOS CACHOEIRA GRANDE" xfId="37"/>
    <cellStyle name="_PLANILHAS GUARITA.PORTARIA BALNEÁRIO CACHOEIRA GRANDE" xfId="38"/>
    <cellStyle name="_SENAC Caldas Novas Memori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Ênfase1" xfId="46"/>
    <cellStyle name="20% - Ênfase2" xfId="47"/>
    <cellStyle name="20% - Ênfase3" xfId="48"/>
    <cellStyle name="20% - Ênfase4" xfId="49"/>
    <cellStyle name="20% - Ênfase5" xfId="50"/>
    <cellStyle name="20% - Ênfase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Ênfase1" xfId="58"/>
    <cellStyle name="40% - Ênfase2" xfId="59"/>
    <cellStyle name="40% - Ênfase3" xfId="60"/>
    <cellStyle name="40% - Ênfase4" xfId="61"/>
    <cellStyle name="40% - Ênfase5" xfId="62"/>
    <cellStyle name="40% - Ênfase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Ênfase1" xfId="70"/>
    <cellStyle name="60% - Ênfase2" xfId="71"/>
    <cellStyle name="60% - Ênfase3" xfId="72"/>
    <cellStyle name="60% - Ênfase4" xfId="73"/>
    <cellStyle name="60% - Ênfase5" xfId="74"/>
    <cellStyle name="60% - Ênfase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rrafo de 5" xfId="82"/>
    <cellStyle name="Bad" xfId="83"/>
    <cellStyle name="Bom" xfId="84"/>
    <cellStyle name="Calculation" xfId="85"/>
    <cellStyle name="Cálculo" xfId="86"/>
    <cellStyle name="Célula de Verificação" xfId="87"/>
    <cellStyle name="Célula Vinculada" xfId="88"/>
    <cellStyle name="Check Cell" xfId="89"/>
    <cellStyle name="Data" xfId="90"/>
    <cellStyle name="Ênfase1" xfId="91"/>
    <cellStyle name="Ênfase2" xfId="92"/>
    <cellStyle name="Ênfase3" xfId="93"/>
    <cellStyle name="Ênfase4" xfId="94"/>
    <cellStyle name="Ênfase5" xfId="95"/>
    <cellStyle name="Ênfase6" xfId="96"/>
    <cellStyle name="Entrada" xfId="97"/>
    <cellStyle name="Estilo 1" xfId="98"/>
    <cellStyle name="Euro" xfId="99"/>
    <cellStyle name="Excel Built-in Normal" xfId="100"/>
    <cellStyle name="Excel_BuiltIn_Comma" xfId="101"/>
    <cellStyle name="Explanatory Text" xfId="102"/>
    <cellStyle name="Fixo" xfId="103"/>
    <cellStyle name="Good" xfId="104"/>
    <cellStyle name="Heading" xfId="105"/>
    <cellStyle name="Heading 1" xfId="106"/>
    <cellStyle name="Heading 2" xfId="107"/>
    <cellStyle name="Heading 3" xfId="108"/>
    <cellStyle name="Heading 4" xfId="109"/>
    <cellStyle name="Heading1" xfId="110"/>
    <cellStyle name="Hyperlink" xfId="111"/>
    <cellStyle name="Hyperlink 2" xfId="112"/>
    <cellStyle name="Followed Hyperlink" xfId="113"/>
    <cellStyle name="Incorreto" xfId="114"/>
    <cellStyle name="Input" xfId="115"/>
    <cellStyle name="Linked Cell" xfId="116"/>
    <cellStyle name="Currency" xfId="117"/>
    <cellStyle name="Currency [0]" xfId="118"/>
    <cellStyle name="Moeda 2" xfId="119"/>
    <cellStyle name="Moeda 2 2" xfId="120"/>
    <cellStyle name="Moeda 3" xfId="121"/>
    <cellStyle name="Moeda 4" xfId="122"/>
    <cellStyle name="Moeda 5" xfId="123"/>
    <cellStyle name="Neutra" xfId="124"/>
    <cellStyle name="Neutral" xfId="125"/>
    <cellStyle name="Normal 10" xfId="126"/>
    <cellStyle name="Normal 11" xfId="127"/>
    <cellStyle name="Normal 12" xfId="128"/>
    <cellStyle name="Normal 1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10" xfId="137"/>
    <cellStyle name="Normal 2 11" xfId="138"/>
    <cellStyle name="Normal 2 12" xfId="139"/>
    <cellStyle name="Normal 2 13" xfId="140"/>
    <cellStyle name="Normal 2 14" xfId="141"/>
    <cellStyle name="Normal 2 15" xfId="142"/>
    <cellStyle name="Normal 2 16" xfId="143"/>
    <cellStyle name="Normal 2 17" xfId="144"/>
    <cellStyle name="Normal 2 18" xfId="145"/>
    <cellStyle name="Normal 2 19" xfId="146"/>
    <cellStyle name="Normal 2 2" xfId="147"/>
    <cellStyle name="Normal 2 20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2_1  Academia de Policia Memoria" xfId="156"/>
    <cellStyle name="Normal 20" xfId="157"/>
    <cellStyle name="Normal 21" xfId="158"/>
    <cellStyle name="Normal 22" xfId="159"/>
    <cellStyle name="Normal 23" xfId="160"/>
    <cellStyle name="Normal 24" xfId="161"/>
    <cellStyle name="Normal 25" xfId="162"/>
    <cellStyle name="Normal 26" xfId="163"/>
    <cellStyle name="Normal 27" xfId="164"/>
    <cellStyle name="Normal 28" xfId="165"/>
    <cellStyle name="Normal 29" xfId="166"/>
    <cellStyle name="Normal 3" xfId="167"/>
    <cellStyle name="Normal 30" xfId="168"/>
    <cellStyle name="Normal 31" xfId="169"/>
    <cellStyle name="Normal 32" xfId="170"/>
    <cellStyle name="Normal 33" xfId="171"/>
    <cellStyle name="Normal 34" xfId="172"/>
    <cellStyle name="Normal 35" xfId="173"/>
    <cellStyle name="Normal 36" xfId="174"/>
    <cellStyle name="Normal 37" xfId="175"/>
    <cellStyle name="Normal 38" xfId="176"/>
    <cellStyle name="Normal 39" xfId="177"/>
    <cellStyle name="Normal 4" xfId="178"/>
    <cellStyle name="Normal 40" xfId="179"/>
    <cellStyle name="Normal 41" xfId="180"/>
    <cellStyle name="Normal 42" xfId="181"/>
    <cellStyle name="Normal 43" xfId="182"/>
    <cellStyle name="Normal 44" xfId="183"/>
    <cellStyle name="Normal 45" xfId="184"/>
    <cellStyle name="Normal 46" xfId="185"/>
    <cellStyle name="Normal 47" xfId="186"/>
    <cellStyle name="Normal 48" xfId="187"/>
    <cellStyle name="Normal 49" xfId="188"/>
    <cellStyle name="Normal 5" xfId="189"/>
    <cellStyle name="Normal 50" xfId="190"/>
    <cellStyle name="Normal 51" xfId="191"/>
    <cellStyle name="Normal 52" xfId="192"/>
    <cellStyle name="Normal 53" xfId="193"/>
    <cellStyle name="Normal 54" xfId="194"/>
    <cellStyle name="Normal 55" xfId="195"/>
    <cellStyle name="Normal 6" xfId="196"/>
    <cellStyle name="Normal 7" xfId="197"/>
    <cellStyle name="Normal 8" xfId="198"/>
    <cellStyle name="Normal 9" xfId="199"/>
    <cellStyle name="Normal_Orçamento Centro Comercial Lago das Acácias" xfId="200"/>
    <cellStyle name="Normal_Orçamento Portaria.Guarita Balneário Cachoeira Grande" xfId="201"/>
    <cellStyle name="Normal_Orçamento Salão de Eventos Balneário Cachoeira Grande" xfId="202"/>
    <cellStyle name="Normal_Orçamento Vestiários Balneário Cachoeira Grande" xfId="203"/>
    <cellStyle name="Nota" xfId="204"/>
    <cellStyle name="Nota 10" xfId="205"/>
    <cellStyle name="Nota 11" xfId="206"/>
    <cellStyle name="Nota 12" xfId="207"/>
    <cellStyle name="Nota 13" xfId="208"/>
    <cellStyle name="Nota 14" xfId="209"/>
    <cellStyle name="Nota 15" xfId="210"/>
    <cellStyle name="Nota 16" xfId="211"/>
    <cellStyle name="Nota 17" xfId="212"/>
    <cellStyle name="Nota 18" xfId="213"/>
    <cellStyle name="Nota 19" xfId="214"/>
    <cellStyle name="Nota 2" xfId="215"/>
    <cellStyle name="Nota 20" xfId="216"/>
    <cellStyle name="Nota 21" xfId="217"/>
    <cellStyle name="Nota 22" xfId="218"/>
    <cellStyle name="Nota 23" xfId="219"/>
    <cellStyle name="Nota 24" xfId="220"/>
    <cellStyle name="Nota 25" xfId="221"/>
    <cellStyle name="Nota 26" xfId="222"/>
    <cellStyle name="Nota 27" xfId="223"/>
    <cellStyle name="Nota 28" xfId="224"/>
    <cellStyle name="Nota 29" xfId="225"/>
    <cellStyle name="Nota 3" xfId="226"/>
    <cellStyle name="Nota 30" xfId="227"/>
    <cellStyle name="Nota 31" xfId="228"/>
    <cellStyle name="Nota 32" xfId="229"/>
    <cellStyle name="Nota 33" xfId="230"/>
    <cellStyle name="Nota 34" xfId="231"/>
    <cellStyle name="Nota 35" xfId="232"/>
    <cellStyle name="Nota 36" xfId="233"/>
    <cellStyle name="Nota 37" xfId="234"/>
    <cellStyle name="Nota 38" xfId="235"/>
    <cellStyle name="Nota 39" xfId="236"/>
    <cellStyle name="Nota 4" xfId="237"/>
    <cellStyle name="Nota 40" xfId="238"/>
    <cellStyle name="Nota 41" xfId="239"/>
    <cellStyle name="Nota 42" xfId="240"/>
    <cellStyle name="Nota 43" xfId="241"/>
    <cellStyle name="Nota 44" xfId="242"/>
    <cellStyle name="Nota 45" xfId="243"/>
    <cellStyle name="Nota 46" xfId="244"/>
    <cellStyle name="Nota 47" xfId="245"/>
    <cellStyle name="Nota 48" xfId="246"/>
    <cellStyle name="Nota 49" xfId="247"/>
    <cellStyle name="Nota 5" xfId="248"/>
    <cellStyle name="Nota 50" xfId="249"/>
    <cellStyle name="Nota 51" xfId="250"/>
    <cellStyle name="Nota 52" xfId="251"/>
    <cellStyle name="Nota 53" xfId="252"/>
    <cellStyle name="Nota 54" xfId="253"/>
    <cellStyle name="Nota 55" xfId="254"/>
    <cellStyle name="Nota 6" xfId="255"/>
    <cellStyle name="Nota 7" xfId="256"/>
    <cellStyle name="Nota 8" xfId="257"/>
    <cellStyle name="Nota 9" xfId="258"/>
    <cellStyle name="Note" xfId="259"/>
    <cellStyle name="Output" xfId="260"/>
    <cellStyle name="Percentual" xfId="261"/>
    <cellStyle name="Ponto" xfId="262"/>
    <cellStyle name="Percent" xfId="263"/>
    <cellStyle name="Porcentagem 2" xfId="264"/>
    <cellStyle name="Result" xfId="265"/>
    <cellStyle name="Result2" xfId="266"/>
    <cellStyle name="Saída" xfId="267"/>
    <cellStyle name="Comma" xfId="268"/>
    <cellStyle name="Comma [0]" xfId="269"/>
    <cellStyle name="Separador de milhares 2" xfId="270"/>
    <cellStyle name="Separador de milhares 2 2" xfId="271"/>
    <cellStyle name="Separador de milhares 3" xfId="272"/>
    <cellStyle name="Separador de milhares 3 2" xfId="273"/>
    <cellStyle name="Separador de milhares 4" xfId="274"/>
    <cellStyle name="Separador de milhares 5" xfId="275"/>
    <cellStyle name="Separador de milhares 6" xfId="276"/>
    <cellStyle name="Separador de milhares 7" xfId="277"/>
    <cellStyle name="Separador de milhares 8" xfId="278"/>
    <cellStyle name="Texto de Aviso" xfId="279"/>
    <cellStyle name="Texto Explicativo" xfId="280"/>
    <cellStyle name="Title" xfId="281"/>
    <cellStyle name="Título" xfId="282"/>
    <cellStyle name="Título 1" xfId="283"/>
    <cellStyle name="Título 1 1" xfId="284"/>
    <cellStyle name="Título 2" xfId="285"/>
    <cellStyle name="Título 3" xfId="286"/>
    <cellStyle name="Título 4" xfId="287"/>
    <cellStyle name="Titulo1" xfId="288"/>
    <cellStyle name="Titulo2" xfId="289"/>
    <cellStyle name="Total" xfId="290"/>
    <cellStyle name="UN" xfId="291"/>
    <cellStyle name="UN." xfId="292"/>
    <cellStyle name="Vírgula 2" xfId="293"/>
    <cellStyle name="Warning Text" xfId="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2619375</xdr:colOff>
      <xdr:row>66</xdr:row>
      <xdr:rowOff>0</xdr:rowOff>
    </xdr:from>
    <xdr:ext cx="180975" cy="266700"/>
    <xdr:sp fLocksText="0">
      <xdr:nvSpPr>
        <xdr:cNvPr id="1" name="CaixaDeTexto 2"/>
        <xdr:cNvSpPr txBox="1">
          <a:spLocks noChangeArrowheads="1"/>
        </xdr:cNvSpPr>
      </xdr:nvSpPr>
      <xdr:spPr>
        <a:xfrm>
          <a:off x="333375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2619375</xdr:colOff>
      <xdr:row>70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3333750" y="1163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714375</xdr:colOff>
      <xdr:row>0</xdr:row>
      <xdr:rowOff>95250</xdr:rowOff>
    </xdr:from>
    <xdr:to>
      <xdr:col>6</xdr:col>
      <xdr:colOff>152400</xdr:colOff>
      <xdr:row>7</xdr:row>
      <xdr:rowOff>19050</xdr:rowOff>
    </xdr:to>
    <xdr:pic>
      <xdr:nvPicPr>
        <xdr:cNvPr id="3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95250"/>
          <a:ext cx="5400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10</xdr:col>
      <xdr:colOff>266700</xdr:colOff>
      <xdr:row>7</xdr:row>
      <xdr:rowOff>66675</xdr:rowOff>
    </xdr:to>
    <xdr:pic>
      <xdr:nvPicPr>
        <xdr:cNvPr id="1" name="Picture 1129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838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Documents%20and%20Settings\Luis%20Tar\Meus%20documentos\Downloads\MEMO%20CALCULO%20-%20CASA%20DE%20ESTUDANTE%2021.09.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dr\Downloads\Lista%20de%20Materiais%20e%20Orcamento%20-%20El&#233;trico%20UEG%20S&#227;o%20Luis%20de%20Montes%20Belos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dr\Downloads\RELA&#199;&#195;O%20MATERIAIS%20HIDRO%20SLMBEL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ademia%20de%20Policia\PREDIO%201%20-%20STAND%20DE%20TIROS\MEMO%20CALCULO%20-%20CASA%20DE%20ESTUDANTE%2021.09.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spital%20de%20Queimaduras%20An&#225;polis\MEMO%20CALCULO%20-%20CASA%20DE%20ESTUDANTE%2021.09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EBRAS\UFG-Pq.Tecnol&#243;gico\eletrico\HVAC_PQ_TEC_LABORATORIOS__PLANILHA_ORCAMENTARIA_11_10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GEBRAS\UFG-Pq.Tecnol&#243;gico\AR%20CONDICIONADO\AR%20CONDICIONADO%20PLANILHA%20ORCAMENTA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is%20Tar\Desktop\TARQUINIO%202011\FAGM%20AN&#193;POLIS\LIDERTEX\MEMO%20CALCULO%20-%20CASA%20DE%20ESTUDANTE%2021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66">
          <cell r="K266">
            <v>165634.399438832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çam sao luiz"/>
    </sheetNames>
    <sheetDataSet>
      <sheetData sheetId="0">
        <row r="112">
          <cell r="H112">
            <v>92007.45219999997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81"/>
  <sheetViews>
    <sheetView tabSelected="1" view="pageBreakPreview" zoomScaleSheetLayoutView="100" zoomScalePageLayoutView="0" workbookViewId="0" topLeftCell="A172">
      <selection activeCell="B130" sqref="B130"/>
    </sheetView>
  </sheetViews>
  <sheetFormatPr defaultColWidth="9.140625" defaultRowHeight="12.75"/>
  <cols>
    <col min="1" max="1" width="10.7109375" style="31" customWidth="1"/>
    <col min="2" max="2" width="52.7109375" style="27" customWidth="1"/>
    <col min="3" max="3" width="6.7109375" style="5" customWidth="1"/>
    <col min="4" max="4" width="11.7109375" style="5" customWidth="1"/>
    <col min="5" max="5" width="10.00390625" style="26" customWidth="1"/>
    <col min="6" max="6" width="8.28125" style="26" customWidth="1"/>
    <col min="7" max="7" width="9.7109375" style="26" customWidth="1"/>
    <col min="8" max="8" width="12.28125" style="5" customWidth="1"/>
    <col min="9" max="9" width="9.140625" style="65" customWidth="1"/>
    <col min="10" max="11" width="10.140625" style="65" bestFit="1" customWidth="1"/>
    <col min="12" max="12" width="9.28125" style="5" bestFit="1" customWidth="1"/>
    <col min="13" max="16384" width="9.140625" style="5" customWidth="1"/>
  </cols>
  <sheetData>
    <row r="1" spans="1:8" ht="12.75">
      <c r="A1" s="28"/>
      <c r="B1" s="1"/>
      <c r="C1" s="2"/>
      <c r="D1" s="2"/>
      <c r="E1" s="3"/>
      <c r="F1" s="3"/>
      <c r="G1" s="3"/>
      <c r="H1" s="4"/>
    </row>
    <row r="2" spans="1:8" ht="12.75">
      <c r="A2" s="29"/>
      <c r="B2" s="131"/>
      <c r="C2" s="6"/>
      <c r="D2" s="6"/>
      <c r="E2" s="7"/>
      <c r="F2" s="7"/>
      <c r="G2" s="7"/>
      <c r="H2" s="8"/>
    </row>
    <row r="3" spans="1:9" ht="12" customHeight="1">
      <c r="A3" s="67"/>
      <c r="B3" s="9"/>
      <c r="C3" s="9"/>
      <c r="D3" s="9"/>
      <c r="E3" s="9"/>
      <c r="F3" s="9"/>
      <c r="G3" s="9"/>
      <c r="H3" s="8"/>
      <c r="I3" s="65" t="s">
        <v>265</v>
      </c>
    </row>
    <row r="4" spans="1:8" ht="19.5" customHeight="1">
      <c r="A4" s="68"/>
      <c r="B4" s="10"/>
      <c r="C4" s="132"/>
      <c r="D4" s="10"/>
      <c r="E4" s="10"/>
      <c r="F4" s="10"/>
      <c r="G4" s="10"/>
      <c r="H4" s="11"/>
    </row>
    <row r="5" spans="1:8" ht="12.75" customHeight="1">
      <c r="A5" s="68"/>
      <c r="B5" s="10"/>
      <c r="C5" s="132"/>
      <c r="D5" s="10"/>
      <c r="E5" s="10"/>
      <c r="F5" s="10"/>
      <c r="G5" s="10"/>
      <c r="H5" s="11"/>
    </row>
    <row r="6" spans="1:8" ht="12.75" customHeight="1">
      <c r="A6" s="68"/>
      <c r="B6" s="10"/>
      <c r="C6" s="132"/>
      <c r="D6" s="10"/>
      <c r="E6" s="10"/>
      <c r="F6" s="10"/>
      <c r="G6" s="10"/>
      <c r="H6" s="11"/>
    </row>
    <row r="7" spans="1:8" ht="12.75" customHeight="1">
      <c r="A7" s="68"/>
      <c r="B7" s="10"/>
      <c r="C7" s="132"/>
      <c r="D7" s="10"/>
      <c r="E7" s="10"/>
      <c r="F7" s="10"/>
      <c r="G7" s="10"/>
      <c r="H7" s="11"/>
    </row>
    <row r="8" spans="1:8" ht="12.75">
      <c r="A8" s="12" t="s">
        <v>14</v>
      </c>
      <c r="B8" s="160" t="s">
        <v>201</v>
      </c>
      <c r="C8" s="160"/>
      <c r="D8" s="160"/>
      <c r="E8" s="160"/>
      <c r="F8" s="160"/>
      <c r="G8" s="160"/>
      <c r="H8" s="161"/>
    </row>
    <row r="9" spans="1:8" ht="12.75">
      <c r="A9" s="12" t="s">
        <v>15</v>
      </c>
      <c r="B9" s="160" t="s">
        <v>202</v>
      </c>
      <c r="C9" s="160"/>
      <c r="D9" s="160"/>
      <c r="E9" s="160"/>
      <c r="F9" s="160"/>
      <c r="G9" s="160"/>
      <c r="H9" s="161"/>
    </row>
    <row r="10" spans="1:8" ht="12.75">
      <c r="A10" s="12" t="s">
        <v>16</v>
      </c>
      <c r="B10" s="162" t="s">
        <v>203</v>
      </c>
      <c r="C10" s="162"/>
      <c r="D10" s="162"/>
      <c r="E10" s="162"/>
      <c r="F10" s="162"/>
      <c r="G10" s="162"/>
      <c r="H10" s="163"/>
    </row>
    <row r="11" spans="1:8" ht="12.75">
      <c r="A11" s="157" t="s">
        <v>8</v>
      </c>
      <c r="B11" s="158"/>
      <c r="C11" s="158"/>
      <c r="D11" s="158"/>
      <c r="E11" s="158"/>
      <c r="F11" s="158"/>
      <c r="G11" s="158"/>
      <c r="H11" s="159"/>
    </row>
    <row r="12" spans="1:8" ht="18" customHeight="1">
      <c r="A12" s="13" t="s">
        <v>17</v>
      </c>
      <c r="B12" s="14" t="s">
        <v>18</v>
      </c>
      <c r="C12" s="15" t="s">
        <v>19</v>
      </c>
      <c r="D12" s="16" t="s">
        <v>6</v>
      </c>
      <c r="E12" s="17" t="s">
        <v>20</v>
      </c>
      <c r="F12" s="17" t="s">
        <v>21</v>
      </c>
      <c r="G12" s="15" t="s">
        <v>22</v>
      </c>
      <c r="H12" s="18" t="s">
        <v>23</v>
      </c>
    </row>
    <row r="13" spans="1:11" s="23" customFormat="1" ht="12.75">
      <c r="A13" s="124" t="s">
        <v>24</v>
      </c>
      <c r="B13" s="19" t="s">
        <v>68</v>
      </c>
      <c r="C13" s="20"/>
      <c r="D13" s="20"/>
      <c r="E13" s="21"/>
      <c r="F13" s="21"/>
      <c r="G13" s="21"/>
      <c r="H13" s="22"/>
      <c r="I13" s="66">
        <v>1</v>
      </c>
      <c r="J13" s="66"/>
      <c r="K13" s="66"/>
    </row>
    <row r="14" spans="1:11" s="23" customFormat="1" ht="12.75">
      <c r="A14" s="30" t="s">
        <v>150</v>
      </c>
      <c r="B14" s="33" t="s">
        <v>149</v>
      </c>
      <c r="C14" s="78" t="s">
        <v>26</v>
      </c>
      <c r="D14" s="35">
        <v>2863.54</v>
      </c>
      <c r="E14" s="35">
        <v>0</v>
      </c>
      <c r="F14" s="36">
        <v>0.52</v>
      </c>
      <c r="G14" s="36">
        <f aca="true" t="shared" si="0" ref="G14:G20">F14+E14</f>
        <v>0.52</v>
      </c>
      <c r="H14" s="74">
        <f aca="true" t="shared" si="1" ref="H14:H20">G14*D14</f>
        <v>1489.0408</v>
      </c>
      <c r="I14" s="66"/>
      <c r="J14" s="66"/>
      <c r="K14" s="66"/>
    </row>
    <row r="15" spans="1:8" ht="12.75">
      <c r="A15" s="32" t="s">
        <v>152</v>
      </c>
      <c r="B15" s="33" t="s">
        <v>151</v>
      </c>
      <c r="C15" s="78" t="s">
        <v>26</v>
      </c>
      <c r="D15" s="35">
        <v>1243.75</v>
      </c>
      <c r="E15" s="35">
        <v>0.82</v>
      </c>
      <c r="F15" s="36">
        <v>0</v>
      </c>
      <c r="G15" s="36">
        <f t="shared" si="0"/>
        <v>0.82</v>
      </c>
      <c r="H15" s="74">
        <f t="shared" si="1"/>
        <v>1019.8749999999999</v>
      </c>
    </row>
    <row r="16" spans="1:8" ht="12.75">
      <c r="A16" s="32" t="s">
        <v>206</v>
      </c>
      <c r="B16" s="33" t="s">
        <v>207</v>
      </c>
      <c r="C16" s="78" t="s">
        <v>26</v>
      </c>
      <c r="D16" s="35">
        <v>2863.54</v>
      </c>
      <c r="E16" s="35">
        <v>0</v>
      </c>
      <c r="F16" s="36">
        <v>1.69</v>
      </c>
      <c r="G16" s="36">
        <f t="shared" si="0"/>
        <v>1.69</v>
      </c>
      <c r="H16" s="74">
        <f t="shared" si="1"/>
        <v>4839.3826</v>
      </c>
    </row>
    <row r="17" spans="1:8" ht="12.75">
      <c r="A17" s="32" t="s">
        <v>204</v>
      </c>
      <c r="B17" s="33" t="s">
        <v>205</v>
      </c>
      <c r="C17" s="34" t="s">
        <v>161</v>
      </c>
      <c r="D17" s="35">
        <v>1</v>
      </c>
      <c r="E17" s="35">
        <v>4914.73</v>
      </c>
      <c r="F17" s="36">
        <v>1284.42</v>
      </c>
      <c r="G17" s="36">
        <f t="shared" si="0"/>
        <v>6199.15</v>
      </c>
      <c r="H17" s="74">
        <f t="shared" si="1"/>
        <v>6199.15</v>
      </c>
    </row>
    <row r="18" spans="1:8" ht="12.75">
      <c r="A18" s="32" t="s">
        <v>25</v>
      </c>
      <c r="B18" s="33" t="s">
        <v>153</v>
      </c>
      <c r="C18" s="78" t="s">
        <v>26</v>
      </c>
      <c r="D18" s="35">
        <v>1243.75</v>
      </c>
      <c r="E18" s="35">
        <v>1.64</v>
      </c>
      <c r="F18" s="36">
        <v>2.2</v>
      </c>
      <c r="G18" s="36">
        <f t="shared" si="0"/>
        <v>3.84</v>
      </c>
      <c r="H18" s="74">
        <f t="shared" si="1"/>
        <v>4776</v>
      </c>
    </row>
    <row r="19" spans="1:8" ht="12.75">
      <c r="A19" s="32" t="s">
        <v>208</v>
      </c>
      <c r="B19" s="33" t="s">
        <v>209</v>
      </c>
      <c r="C19" s="78" t="s">
        <v>26</v>
      </c>
      <c r="D19" s="35">
        <v>24</v>
      </c>
      <c r="E19" s="35">
        <v>106.07</v>
      </c>
      <c r="F19" s="36">
        <v>8.02</v>
      </c>
      <c r="G19" s="36">
        <f t="shared" si="0"/>
        <v>114.08999999999999</v>
      </c>
      <c r="H19" s="74">
        <f t="shared" si="1"/>
        <v>2738.16</v>
      </c>
    </row>
    <row r="20" spans="1:8" ht="22.5">
      <c r="A20" s="32" t="s">
        <v>155</v>
      </c>
      <c r="B20" s="33" t="s">
        <v>154</v>
      </c>
      <c r="C20" s="78" t="s">
        <v>26</v>
      </c>
      <c r="D20" s="35">
        <v>1243.75</v>
      </c>
      <c r="E20" s="35">
        <v>6.29</v>
      </c>
      <c r="F20" s="36">
        <v>0</v>
      </c>
      <c r="G20" s="36">
        <f t="shared" si="0"/>
        <v>6.29</v>
      </c>
      <c r="H20" s="74">
        <f t="shared" si="1"/>
        <v>7823.1875</v>
      </c>
    </row>
    <row r="21" spans="1:8" ht="12.75">
      <c r="A21" s="32"/>
      <c r="B21" s="37" t="s">
        <v>27</v>
      </c>
      <c r="C21" s="38"/>
      <c r="D21" s="39"/>
      <c r="E21" s="40"/>
      <c r="F21" s="40"/>
      <c r="G21" s="40"/>
      <c r="H21" s="41">
        <f>SUM(H14:H20)</f>
        <v>28884.7959</v>
      </c>
    </row>
    <row r="22" spans="1:8" ht="12.75">
      <c r="A22" s="30"/>
      <c r="B22" s="37"/>
      <c r="C22" s="38"/>
      <c r="D22" s="39"/>
      <c r="E22" s="40"/>
      <c r="F22" s="40"/>
      <c r="G22" s="40"/>
      <c r="H22" s="41"/>
    </row>
    <row r="23" spans="1:9" ht="12.75">
      <c r="A23" s="124" t="s">
        <v>156</v>
      </c>
      <c r="B23" s="24" t="s">
        <v>157</v>
      </c>
      <c r="C23" s="34"/>
      <c r="D23" s="42"/>
      <c r="E23" s="43"/>
      <c r="F23" s="43"/>
      <c r="G23" s="43"/>
      <c r="H23" s="44"/>
      <c r="I23" s="65">
        <v>2</v>
      </c>
    </row>
    <row r="24" spans="1:8" ht="12.75">
      <c r="A24" s="113" t="s">
        <v>210</v>
      </c>
      <c r="B24" s="77" t="s">
        <v>211</v>
      </c>
      <c r="C24" s="78" t="s">
        <v>70</v>
      </c>
      <c r="D24" s="79">
        <v>87.07</v>
      </c>
      <c r="E24" s="81">
        <v>18.78</v>
      </c>
      <c r="F24" s="81">
        <v>6.08</v>
      </c>
      <c r="G24" s="81">
        <f>F24+E24</f>
        <v>24.86</v>
      </c>
      <c r="H24" s="74">
        <f>G24*D24</f>
        <v>2164.5602</v>
      </c>
    </row>
    <row r="25" spans="1:8" ht="12.75">
      <c r="A25" s="32"/>
      <c r="B25" s="25" t="s">
        <v>27</v>
      </c>
      <c r="C25" s="34"/>
      <c r="D25" s="42"/>
      <c r="E25" s="43"/>
      <c r="F25" s="43"/>
      <c r="G25" s="43"/>
      <c r="H25" s="41">
        <f>SUM(H24:H24)</f>
        <v>2164.5602</v>
      </c>
    </row>
    <row r="26" spans="1:8" ht="12.75">
      <c r="A26" s="32"/>
      <c r="B26" s="33"/>
      <c r="C26" s="34"/>
      <c r="D26" s="42"/>
      <c r="E26" s="43"/>
      <c r="F26" s="43"/>
      <c r="G26" s="43"/>
      <c r="H26" s="44"/>
    </row>
    <row r="27" spans="1:8" ht="12.75">
      <c r="A27" s="124" t="s">
        <v>28</v>
      </c>
      <c r="B27" s="24" t="s">
        <v>69</v>
      </c>
      <c r="C27" s="34"/>
      <c r="D27" s="42"/>
      <c r="E27" s="43"/>
      <c r="F27" s="43"/>
      <c r="G27" s="43"/>
      <c r="H27" s="44"/>
    </row>
    <row r="28" spans="1:9" s="76" customFormat="1" ht="12.75">
      <c r="A28" s="113" t="s">
        <v>29</v>
      </c>
      <c r="B28" s="77" t="s">
        <v>71</v>
      </c>
      <c r="C28" s="78" t="s">
        <v>26</v>
      </c>
      <c r="D28" s="153">
        <f>D14</f>
        <v>2863.54</v>
      </c>
      <c r="E28" s="81">
        <v>0</v>
      </c>
      <c r="F28" s="81">
        <v>3.38</v>
      </c>
      <c r="G28" s="81">
        <f aca="true" t="shared" si="2" ref="G28:G35">F28+E28</f>
        <v>3.38</v>
      </c>
      <c r="H28" s="74">
        <f aca="true" t="shared" si="3" ref="H28:H35">G28*D28</f>
        <v>9678.7652</v>
      </c>
      <c r="I28" s="65">
        <v>3</v>
      </c>
    </row>
    <row r="29" spans="1:10" s="76" customFormat="1" ht="12.75">
      <c r="A29" s="113" t="s">
        <v>30</v>
      </c>
      <c r="B29" s="77" t="s">
        <v>72</v>
      </c>
      <c r="C29" s="78" t="s">
        <v>70</v>
      </c>
      <c r="D29" s="79">
        <v>264.3</v>
      </c>
      <c r="E29" s="81">
        <v>0</v>
      </c>
      <c r="F29" s="81">
        <v>14.35</v>
      </c>
      <c r="G29" s="81">
        <f t="shared" si="2"/>
        <v>14.35</v>
      </c>
      <c r="H29" s="74">
        <f t="shared" si="3"/>
        <v>3792.705</v>
      </c>
      <c r="J29" s="80"/>
    </row>
    <row r="30" spans="1:10" s="76" customFormat="1" ht="12.75">
      <c r="A30" s="113" t="s">
        <v>212</v>
      </c>
      <c r="B30" s="77" t="s">
        <v>213</v>
      </c>
      <c r="C30" s="78" t="s">
        <v>70</v>
      </c>
      <c r="D30" s="79">
        <v>264.3</v>
      </c>
      <c r="E30" s="81">
        <v>1.62</v>
      </c>
      <c r="F30" s="81">
        <v>0</v>
      </c>
      <c r="G30" s="81">
        <f t="shared" si="2"/>
        <v>1.62</v>
      </c>
      <c r="H30" s="74">
        <f t="shared" si="3"/>
        <v>428.16600000000005</v>
      </c>
      <c r="J30" s="80"/>
    </row>
    <row r="31" spans="1:10" s="76" customFormat="1" ht="12.75">
      <c r="A31" s="113" t="s">
        <v>214</v>
      </c>
      <c r="B31" s="77" t="s">
        <v>215</v>
      </c>
      <c r="C31" s="78" t="s">
        <v>216</v>
      </c>
      <c r="D31" s="79">
        <v>2395.448</v>
      </c>
      <c r="E31" s="81">
        <v>1.54</v>
      </c>
      <c r="F31" s="81">
        <v>0</v>
      </c>
      <c r="G31" s="81">
        <f t="shared" si="2"/>
        <v>1.54</v>
      </c>
      <c r="H31" s="74">
        <f t="shared" si="3"/>
        <v>3688.98992</v>
      </c>
      <c r="J31" s="80"/>
    </row>
    <row r="32" spans="1:10" s="76" customFormat="1" ht="12.75">
      <c r="A32" s="113" t="s">
        <v>217</v>
      </c>
      <c r="B32" s="77" t="s">
        <v>218</v>
      </c>
      <c r="C32" s="78" t="s">
        <v>26</v>
      </c>
      <c r="D32" s="79">
        <f>D14</f>
        <v>2863.54</v>
      </c>
      <c r="E32" s="81">
        <v>0.22</v>
      </c>
      <c r="F32" s="81">
        <v>0.03</v>
      </c>
      <c r="G32" s="81">
        <f t="shared" si="2"/>
        <v>0.25</v>
      </c>
      <c r="H32" s="74">
        <f t="shared" si="3"/>
        <v>715.885</v>
      </c>
      <c r="J32" s="80"/>
    </row>
    <row r="33" spans="1:10" s="76" customFormat="1" ht="12.75">
      <c r="A33" s="113" t="s">
        <v>219</v>
      </c>
      <c r="B33" s="77" t="s">
        <v>220</v>
      </c>
      <c r="C33" s="78" t="s">
        <v>70</v>
      </c>
      <c r="D33" s="79">
        <f>D35</f>
        <v>2678.79</v>
      </c>
      <c r="E33" s="81">
        <v>0.98</v>
      </c>
      <c r="F33" s="81">
        <v>0</v>
      </c>
      <c r="G33" s="81">
        <f t="shared" si="2"/>
        <v>0.98</v>
      </c>
      <c r="H33" s="74">
        <f t="shared" si="3"/>
        <v>2625.2142</v>
      </c>
      <c r="J33" s="80"/>
    </row>
    <row r="34" spans="1:10" s="76" customFormat="1" ht="12.75">
      <c r="A34" s="113">
        <v>41009</v>
      </c>
      <c r="B34" s="77" t="s">
        <v>307</v>
      </c>
      <c r="C34" s="78" t="s">
        <v>70</v>
      </c>
      <c r="D34" s="79">
        <v>1163.32</v>
      </c>
      <c r="E34" s="81">
        <v>1.18</v>
      </c>
      <c r="F34" s="81">
        <v>0</v>
      </c>
      <c r="G34" s="81">
        <f>E34+F34</f>
        <v>1.18</v>
      </c>
      <c r="H34" s="74">
        <f t="shared" si="3"/>
        <v>1372.7176</v>
      </c>
      <c r="J34" s="80"/>
    </row>
    <row r="35" spans="1:10" s="76" customFormat="1" ht="12.75">
      <c r="A35" s="120" t="s">
        <v>300</v>
      </c>
      <c r="B35" s="117" t="s">
        <v>301</v>
      </c>
      <c r="C35" s="64" t="s">
        <v>302</v>
      </c>
      <c r="D35" s="153">
        <v>2678.79</v>
      </c>
      <c r="E35" s="154">
        <v>8.48</v>
      </c>
      <c r="F35" s="154">
        <v>0</v>
      </c>
      <c r="G35" s="155">
        <f t="shared" si="2"/>
        <v>8.48</v>
      </c>
      <c r="H35" s="156">
        <f t="shared" si="3"/>
        <v>22716.1392</v>
      </c>
      <c r="J35" s="80"/>
    </row>
    <row r="36" spans="1:8" ht="12.75">
      <c r="A36" s="32"/>
      <c r="B36" s="25" t="s">
        <v>27</v>
      </c>
      <c r="C36" s="34"/>
      <c r="D36" s="42"/>
      <c r="E36" s="43"/>
      <c r="F36" s="43"/>
      <c r="G36" s="43"/>
      <c r="H36" s="41">
        <f>SUM(H28:H35)</f>
        <v>45018.58212</v>
      </c>
    </row>
    <row r="37" spans="1:8" ht="12.75">
      <c r="A37" s="32"/>
      <c r="B37" s="33"/>
      <c r="C37" s="34"/>
      <c r="D37" s="42"/>
      <c r="E37" s="43"/>
      <c r="F37" s="43"/>
      <c r="G37" s="43"/>
      <c r="H37" s="44"/>
    </row>
    <row r="38" spans="1:8" ht="12.75">
      <c r="A38" s="124" t="s">
        <v>31</v>
      </c>
      <c r="B38" s="24" t="s">
        <v>73</v>
      </c>
      <c r="C38" s="34"/>
      <c r="D38" s="42"/>
      <c r="E38" s="43"/>
      <c r="F38" s="43"/>
      <c r="G38" s="43"/>
      <c r="H38" s="44"/>
    </row>
    <row r="39" spans="1:9" s="76" customFormat="1" ht="12.75" customHeight="1">
      <c r="A39" s="113" t="s">
        <v>32</v>
      </c>
      <c r="B39" s="77" t="s">
        <v>74</v>
      </c>
      <c r="C39" s="78" t="s">
        <v>70</v>
      </c>
      <c r="D39" s="79">
        <v>53.51</v>
      </c>
      <c r="E39" s="81">
        <v>222.05</v>
      </c>
      <c r="F39" s="81">
        <v>45.9</v>
      </c>
      <c r="G39" s="81">
        <f aca="true" t="shared" si="4" ref="G39:G46">F39+E39</f>
        <v>267.95</v>
      </c>
      <c r="H39" s="74">
        <f aca="true" t="shared" si="5" ref="H39:H46">G39*D39</f>
        <v>14338.0045</v>
      </c>
      <c r="I39" s="76">
        <v>4</v>
      </c>
    </row>
    <row r="40" spans="1:8" s="76" customFormat="1" ht="12.75" customHeight="1">
      <c r="A40" s="113" t="s">
        <v>1</v>
      </c>
      <c r="B40" s="77" t="s">
        <v>91</v>
      </c>
      <c r="C40" s="78" t="s">
        <v>3</v>
      </c>
      <c r="D40" s="79">
        <v>1890</v>
      </c>
      <c r="E40" s="81">
        <v>14.68</v>
      </c>
      <c r="F40" s="81">
        <v>23</v>
      </c>
      <c r="G40" s="81">
        <f>F40+E40</f>
        <v>37.68</v>
      </c>
      <c r="H40" s="74">
        <f>G40*D40</f>
        <v>71215.2</v>
      </c>
    </row>
    <row r="41" spans="1:9" s="76" customFormat="1" ht="12.75" customHeight="1">
      <c r="A41" s="113" t="s">
        <v>33</v>
      </c>
      <c r="B41" s="77" t="s">
        <v>75</v>
      </c>
      <c r="C41" s="78" t="s">
        <v>26</v>
      </c>
      <c r="D41" s="79">
        <v>135</v>
      </c>
      <c r="E41" s="81">
        <v>9.43</v>
      </c>
      <c r="F41" s="81">
        <v>26.04</v>
      </c>
      <c r="G41" s="81">
        <f t="shared" si="4"/>
        <v>35.47</v>
      </c>
      <c r="H41" s="74">
        <f t="shared" si="5"/>
        <v>4788.45</v>
      </c>
      <c r="I41" s="139"/>
    </row>
    <row r="42" spans="1:8" s="76" customFormat="1" ht="12.75" customHeight="1">
      <c r="A42" s="113" t="s">
        <v>34</v>
      </c>
      <c r="B42" s="77" t="s">
        <v>76</v>
      </c>
      <c r="C42" s="78" t="s">
        <v>77</v>
      </c>
      <c r="D42" s="79">
        <v>179.1</v>
      </c>
      <c r="E42" s="81">
        <v>3.51</v>
      </c>
      <c r="F42" s="81">
        <v>1.61</v>
      </c>
      <c r="G42" s="81">
        <f t="shared" si="4"/>
        <v>5.12</v>
      </c>
      <c r="H42" s="74">
        <f t="shared" si="5"/>
        <v>916.992</v>
      </c>
    </row>
    <row r="43" spans="1:9" s="76" customFormat="1" ht="12.75" customHeight="1">
      <c r="A43" s="113" t="s">
        <v>90</v>
      </c>
      <c r="B43" s="77" t="s">
        <v>78</v>
      </c>
      <c r="C43" s="78" t="s">
        <v>158</v>
      </c>
      <c r="D43" s="79">
        <v>226.9</v>
      </c>
      <c r="E43" s="81">
        <v>3.32</v>
      </c>
      <c r="F43" s="81">
        <v>1.61</v>
      </c>
      <c r="G43" s="81">
        <f t="shared" si="4"/>
        <v>4.93</v>
      </c>
      <c r="H43" s="74">
        <f t="shared" si="5"/>
        <v>1118.617</v>
      </c>
      <c r="I43" s="139"/>
    </row>
    <row r="44" spans="1:9" s="76" customFormat="1" ht="12.75" customHeight="1">
      <c r="A44" s="113" t="s">
        <v>286</v>
      </c>
      <c r="B44" s="77" t="s">
        <v>287</v>
      </c>
      <c r="C44" s="78" t="s">
        <v>158</v>
      </c>
      <c r="D44" s="79">
        <v>489.6</v>
      </c>
      <c r="E44" s="81">
        <v>3.52</v>
      </c>
      <c r="F44" s="81">
        <v>1.61</v>
      </c>
      <c r="G44" s="81">
        <f t="shared" si="4"/>
        <v>5.13</v>
      </c>
      <c r="H44" s="74">
        <f t="shared" si="5"/>
        <v>2511.648</v>
      </c>
      <c r="I44" s="139"/>
    </row>
    <row r="45" spans="1:9" s="76" customFormat="1" ht="12.75" customHeight="1">
      <c r="A45" s="113" t="s">
        <v>93</v>
      </c>
      <c r="B45" s="77" t="s">
        <v>92</v>
      </c>
      <c r="C45" s="78" t="s">
        <v>77</v>
      </c>
      <c r="D45" s="79">
        <v>166.5</v>
      </c>
      <c r="E45" s="81">
        <v>2.96</v>
      </c>
      <c r="F45" s="81">
        <v>1.4</v>
      </c>
      <c r="G45" s="81">
        <f>F45+E45</f>
        <v>4.359999999999999</v>
      </c>
      <c r="H45" s="74">
        <f t="shared" si="5"/>
        <v>725.9399999999999</v>
      </c>
      <c r="I45" s="139"/>
    </row>
    <row r="46" spans="1:9" s="76" customFormat="1" ht="12.75" customHeight="1">
      <c r="A46" s="113" t="s">
        <v>35</v>
      </c>
      <c r="B46" s="77" t="s">
        <v>79</v>
      </c>
      <c r="C46" s="78" t="s">
        <v>70</v>
      </c>
      <c r="D46" s="79">
        <v>53.51</v>
      </c>
      <c r="E46" s="81">
        <v>0</v>
      </c>
      <c r="F46" s="81">
        <v>100.38</v>
      </c>
      <c r="G46" s="81">
        <f t="shared" si="4"/>
        <v>100.38</v>
      </c>
      <c r="H46" s="74">
        <f t="shared" si="5"/>
        <v>5371.333799999999</v>
      </c>
      <c r="I46" s="139"/>
    </row>
    <row r="47" spans="1:8" ht="12.75">
      <c r="A47" s="32"/>
      <c r="B47" s="25" t="s">
        <v>27</v>
      </c>
      <c r="C47" s="34"/>
      <c r="D47" s="42"/>
      <c r="E47" s="43"/>
      <c r="F47" s="43"/>
      <c r="G47" s="43"/>
      <c r="H47" s="41">
        <f>SUM(H39:H46)</f>
        <v>100986.18529999998</v>
      </c>
    </row>
    <row r="48" spans="1:8" ht="12.75">
      <c r="A48" s="32"/>
      <c r="B48" s="45"/>
      <c r="C48" s="34"/>
      <c r="D48" s="42"/>
      <c r="E48" s="43"/>
      <c r="F48" s="43"/>
      <c r="G48" s="43"/>
      <c r="H48" s="44"/>
    </row>
    <row r="49" spans="1:8" ht="12.75">
      <c r="A49" s="124" t="s">
        <v>36</v>
      </c>
      <c r="B49" s="24" t="s">
        <v>110</v>
      </c>
      <c r="C49" s="34"/>
      <c r="D49" s="35"/>
      <c r="E49" s="43"/>
      <c r="F49" s="43"/>
      <c r="G49" s="43"/>
      <c r="H49" s="44"/>
    </row>
    <row r="50" spans="1:9" s="76" customFormat="1" ht="12.75" customHeight="1">
      <c r="A50" s="114" t="s">
        <v>37</v>
      </c>
      <c r="B50" s="77" t="s">
        <v>80</v>
      </c>
      <c r="C50" s="78" t="s">
        <v>70</v>
      </c>
      <c r="D50" s="79">
        <v>138.43</v>
      </c>
      <c r="E50" s="81">
        <v>222.05</v>
      </c>
      <c r="F50" s="81">
        <v>45.9</v>
      </c>
      <c r="G50" s="81">
        <f aca="true" t="shared" si="6" ref="G50:G59">F50+E50</f>
        <v>267.95</v>
      </c>
      <c r="H50" s="74">
        <f aca="true" t="shared" si="7" ref="H50:H56">G50*D50</f>
        <v>37092.3185</v>
      </c>
      <c r="I50" s="139">
        <v>5</v>
      </c>
    </row>
    <row r="51" spans="1:8" s="76" customFormat="1" ht="14.25" customHeight="1">
      <c r="A51" s="114" t="s">
        <v>38</v>
      </c>
      <c r="B51" s="77" t="s">
        <v>81</v>
      </c>
      <c r="C51" s="78" t="s">
        <v>26</v>
      </c>
      <c r="D51" s="148">
        <v>1239.66</v>
      </c>
      <c r="E51" s="81">
        <v>11.97</v>
      </c>
      <c r="F51" s="81">
        <v>25.99</v>
      </c>
      <c r="G51" s="81">
        <f t="shared" si="6"/>
        <v>37.96</v>
      </c>
      <c r="H51" s="74">
        <f t="shared" si="7"/>
        <v>47057.4936</v>
      </c>
    </row>
    <row r="52" spans="1:8" s="76" customFormat="1" ht="14.25" customHeight="1">
      <c r="A52" s="114" t="s">
        <v>39</v>
      </c>
      <c r="B52" s="77" t="s">
        <v>82</v>
      </c>
      <c r="C52" s="78" t="s">
        <v>77</v>
      </c>
      <c r="D52" s="79">
        <v>1590.1</v>
      </c>
      <c r="E52" s="81">
        <v>3.52</v>
      </c>
      <c r="F52" s="81">
        <v>1.61</v>
      </c>
      <c r="G52" s="81">
        <f t="shared" si="6"/>
        <v>5.13</v>
      </c>
      <c r="H52" s="74">
        <f t="shared" si="7"/>
        <v>8157.213</v>
      </c>
    </row>
    <row r="53" spans="1:8" s="76" customFormat="1" ht="14.25" customHeight="1">
      <c r="A53" s="114" t="s">
        <v>40</v>
      </c>
      <c r="B53" s="77" t="s">
        <v>83</v>
      </c>
      <c r="C53" s="78" t="s">
        <v>77</v>
      </c>
      <c r="D53" s="79">
        <v>381.1</v>
      </c>
      <c r="E53" s="81">
        <v>3.51</v>
      </c>
      <c r="F53" s="81">
        <v>1.61</v>
      </c>
      <c r="G53" s="81">
        <f t="shared" si="6"/>
        <v>5.12</v>
      </c>
      <c r="H53" s="74">
        <f t="shared" si="7"/>
        <v>1951.2320000000002</v>
      </c>
    </row>
    <row r="54" spans="1:8" s="76" customFormat="1" ht="12.75" customHeight="1">
      <c r="A54" s="114" t="s">
        <v>41</v>
      </c>
      <c r="B54" s="77" t="s">
        <v>78</v>
      </c>
      <c r="C54" s="78" t="s">
        <v>77</v>
      </c>
      <c r="D54" s="148">
        <v>3102.5</v>
      </c>
      <c r="E54" s="81">
        <v>3.32</v>
      </c>
      <c r="F54" s="81">
        <v>1.61</v>
      </c>
      <c r="G54" s="81">
        <f t="shared" si="6"/>
        <v>4.93</v>
      </c>
      <c r="H54" s="74">
        <f t="shared" si="7"/>
        <v>15295.324999999999</v>
      </c>
    </row>
    <row r="55" spans="1:8" s="76" customFormat="1" ht="13.5" customHeight="1">
      <c r="A55" s="114" t="s">
        <v>42</v>
      </c>
      <c r="B55" s="77" t="s">
        <v>84</v>
      </c>
      <c r="C55" s="78" t="s">
        <v>77</v>
      </c>
      <c r="D55" s="79">
        <v>3865.6</v>
      </c>
      <c r="E55" s="81">
        <v>3.23</v>
      </c>
      <c r="F55" s="81">
        <v>2</v>
      </c>
      <c r="G55" s="81">
        <f t="shared" si="6"/>
        <v>5.23</v>
      </c>
      <c r="H55" s="74">
        <f t="shared" si="7"/>
        <v>20217.088</v>
      </c>
    </row>
    <row r="56" spans="1:8" s="76" customFormat="1" ht="13.5" customHeight="1">
      <c r="A56" s="114" t="s">
        <v>288</v>
      </c>
      <c r="B56" s="77" t="s">
        <v>289</v>
      </c>
      <c r="C56" s="78"/>
      <c r="D56" s="79">
        <v>75.1</v>
      </c>
      <c r="E56" s="81">
        <v>3.12</v>
      </c>
      <c r="F56" s="81">
        <v>2</v>
      </c>
      <c r="G56" s="81">
        <f t="shared" si="6"/>
        <v>5.12</v>
      </c>
      <c r="H56" s="74">
        <f t="shared" si="7"/>
        <v>384.512</v>
      </c>
    </row>
    <row r="57" spans="1:8" s="76" customFormat="1" ht="11.25" customHeight="1">
      <c r="A57" s="114" t="s">
        <v>43</v>
      </c>
      <c r="B57" s="77" t="s">
        <v>85</v>
      </c>
      <c r="C57" s="78" t="s">
        <v>77</v>
      </c>
      <c r="D57" s="79">
        <v>3293.4</v>
      </c>
      <c r="E57" s="81">
        <v>2.96</v>
      </c>
      <c r="F57" s="81">
        <v>1.4</v>
      </c>
      <c r="G57" s="81">
        <f t="shared" si="6"/>
        <v>4.359999999999999</v>
      </c>
      <c r="H57" s="74">
        <f>G57*D57</f>
        <v>14359.223999999998</v>
      </c>
    </row>
    <row r="58" spans="1:8" s="76" customFormat="1" ht="11.25" customHeight="1">
      <c r="A58" s="114" t="s">
        <v>44</v>
      </c>
      <c r="B58" s="77" t="s">
        <v>67</v>
      </c>
      <c r="C58" s="78" t="s">
        <v>70</v>
      </c>
      <c r="D58" s="79">
        <v>138.43</v>
      </c>
      <c r="E58" s="81">
        <v>0</v>
      </c>
      <c r="F58" s="81">
        <v>125.47</v>
      </c>
      <c r="G58" s="81">
        <f t="shared" si="6"/>
        <v>125.47</v>
      </c>
      <c r="H58" s="74">
        <f>G58*D58</f>
        <v>17368.8121</v>
      </c>
    </row>
    <row r="59" spans="1:8" s="75" customFormat="1" ht="12.75" customHeight="1">
      <c r="A59" s="114" t="s">
        <v>109</v>
      </c>
      <c r="B59" s="70" t="s">
        <v>108</v>
      </c>
      <c r="C59" s="71" t="s">
        <v>26</v>
      </c>
      <c r="D59" s="72">
        <v>1731.5</v>
      </c>
      <c r="E59" s="73">
        <v>39.81</v>
      </c>
      <c r="F59" s="73">
        <v>9.97</v>
      </c>
      <c r="G59" s="81">
        <f t="shared" si="6"/>
        <v>49.78</v>
      </c>
      <c r="H59" s="74">
        <f>G59*D59</f>
        <v>86194.07</v>
      </c>
    </row>
    <row r="60" spans="1:8" ht="12.75">
      <c r="A60" s="32"/>
      <c r="B60" s="25" t="s">
        <v>27</v>
      </c>
      <c r="C60" s="34"/>
      <c r="D60" s="42"/>
      <c r="E60" s="43"/>
      <c r="F60" s="43"/>
      <c r="G60" s="43"/>
      <c r="H60" s="41">
        <f>SUM(H50:H59)</f>
        <v>248077.28820000004</v>
      </c>
    </row>
    <row r="61" spans="1:8" ht="12.75">
      <c r="A61" s="30"/>
      <c r="B61" s="25"/>
      <c r="C61" s="34"/>
      <c r="D61" s="42"/>
      <c r="E61" s="43"/>
      <c r="F61" s="43"/>
      <c r="G61" s="43"/>
      <c r="H61" s="41"/>
    </row>
    <row r="62" spans="1:9" ht="12.75">
      <c r="A62" s="124" t="s">
        <v>159</v>
      </c>
      <c r="B62" s="24" t="s">
        <v>160</v>
      </c>
      <c r="C62" s="34"/>
      <c r="D62" s="42"/>
      <c r="E62" s="43"/>
      <c r="F62" s="43"/>
      <c r="G62" s="43"/>
      <c r="H62" s="44"/>
      <c r="I62" s="65">
        <v>6</v>
      </c>
    </row>
    <row r="63" spans="1:8" ht="12.75">
      <c r="A63" s="32"/>
      <c r="B63" s="33" t="s">
        <v>2</v>
      </c>
      <c r="C63" s="34" t="s">
        <v>52</v>
      </c>
      <c r="D63" s="72">
        <v>1</v>
      </c>
      <c r="E63" s="43">
        <f>'[10]Plan1'!$K$266</f>
        <v>165634.399438832</v>
      </c>
      <c r="F63" s="43">
        <v>0</v>
      </c>
      <c r="G63" s="81">
        <f>F63+E63</f>
        <v>165634.399438832</v>
      </c>
      <c r="H63" s="74">
        <f>G63*D63</f>
        <v>165634.399438832</v>
      </c>
    </row>
    <row r="64" spans="1:8" ht="12.75">
      <c r="A64" s="32"/>
      <c r="B64" s="25" t="s">
        <v>27</v>
      </c>
      <c r="C64" s="34"/>
      <c r="D64" s="42"/>
      <c r="E64" s="43"/>
      <c r="F64" s="43"/>
      <c r="G64" s="43"/>
      <c r="H64" s="122">
        <f>H63</f>
        <v>165634.399438832</v>
      </c>
    </row>
    <row r="65" spans="1:8" ht="12.75">
      <c r="A65" s="30"/>
      <c r="B65" s="25"/>
      <c r="C65" s="34"/>
      <c r="D65" s="42"/>
      <c r="E65" s="43"/>
      <c r="F65" s="43"/>
      <c r="G65" s="43"/>
      <c r="H65" s="44"/>
    </row>
    <row r="66" spans="1:8" ht="12.75">
      <c r="A66" s="124" t="s">
        <v>50</v>
      </c>
      <c r="B66" s="116" t="s">
        <v>94</v>
      </c>
      <c r="C66" s="34"/>
      <c r="D66" s="42"/>
      <c r="E66" s="43"/>
      <c r="F66" s="43"/>
      <c r="G66" s="43"/>
      <c r="H66" s="44"/>
    </row>
    <row r="67" spans="1:9" ht="12.75">
      <c r="A67" s="54"/>
      <c r="B67" s="33" t="s">
        <v>2</v>
      </c>
      <c r="C67" s="34" t="s">
        <v>52</v>
      </c>
      <c r="D67" s="43">
        <v>1</v>
      </c>
      <c r="E67" s="57">
        <f>'[11]Orçam sao luiz'!$H$112</f>
        <v>92007.45219999997</v>
      </c>
      <c r="F67" s="43">
        <v>0</v>
      </c>
      <c r="G67" s="81">
        <f>F67+E67</f>
        <v>92007.45219999997</v>
      </c>
      <c r="H67" s="74">
        <f>G67*D67</f>
        <v>92007.45219999997</v>
      </c>
      <c r="I67" s="65">
        <v>7</v>
      </c>
    </row>
    <row r="68" spans="1:8" ht="12.75">
      <c r="A68" s="32"/>
      <c r="B68" s="25" t="s">
        <v>27</v>
      </c>
      <c r="C68" s="34"/>
      <c r="D68" s="43"/>
      <c r="E68" s="43"/>
      <c r="F68" s="43"/>
      <c r="G68" s="81"/>
      <c r="H68" s="123">
        <f>SUM(H67:H67)</f>
        <v>92007.45219999997</v>
      </c>
    </row>
    <row r="69" spans="1:8" ht="12.75">
      <c r="A69" s="32"/>
      <c r="B69" s="25"/>
      <c r="C69" s="34"/>
      <c r="D69" s="43"/>
      <c r="E69" s="43"/>
      <c r="F69" s="43"/>
      <c r="G69" s="81"/>
      <c r="H69" s="123"/>
    </row>
    <row r="70" spans="1:9" ht="12.75">
      <c r="A70" s="124" t="s">
        <v>251</v>
      </c>
      <c r="B70" s="116" t="s">
        <v>252</v>
      </c>
      <c r="C70" s="34"/>
      <c r="D70" s="42"/>
      <c r="E70" s="43"/>
      <c r="F70" s="43"/>
      <c r="G70" s="43"/>
      <c r="H70" s="44"/>
      <c r="I70" s="65">
        <v>8</v>
      </c>
    </row>
    <row r="71" spans="1:8" ht="12.75">
      <c r="A71" s="54" t="s">
        <v>253</v>
      </c>
      <c r="B71" s="55" t="s">
        <v>254</v>
      </c>
      <c r="C71" s="56" t="s">
        <v>227</v>
      </c>
      <c r="D71" s="43">
        <v>1</v>
      </c>
      <c r="E71" s="57">
        <v>873.46</v>
      </c>
      <c r="F71" s="57">
        <v>463.14</v>
      </c>
      <c r="G71" s="81">
        <f>F71+E71</f>
        <v>1336.6</v>
      </c>
      <c r="H71" s="74">
        <f>G71*D71</f>
        <v>1336.6</v>
      </c>
    </row>
    <row r="72" spans="1:8" ht="12.75">
      <c r="A72" s="32"/>
      <c r="B72" s="25" t="s">
        <v>27</v>
      </c>
      <c r="C72" s="34"/>
      <c r="D72" s="43"/>
      <c r="E72" s="43"/>
      <c r="F72" s="43"/>
      <c r="G72" s="81"/>
      <c r="H72" s="123">
        <f>SUM(H71:H71)</f>
        <v>1336.6</v>
      </c>
    </row>
    <row r="73" spans="1:8" ht="12.75">
      <c r="A73" s="32"/>
      <c r="B73" s="25"/>
      <c r="C73" s="34"/>
      <c r="D73" s="43"/>
      <c r="E73" s="43"/>
      <c r="F73" s="43"/>
      <c r="G73" s="81"/>
      <c r="H73" s="123"/>
    </row>
    <row r="74" spans="1:8" ht="12.75">
      <c r="A74" s="32"/>
      <c r="B74" s="33"/>
      <c r="C74" s="34"/>
      <c r="D74" s="43"/>
      <c r="E74" s="43"/>
      <c r="F74" s="43"/>
      <c r="G74" s="81"/>
      <c r="H74" s="74"/>
    </row>
    <row r="75" spans="1:9" ht="12.75">
      <c r="A75" s="124" t="s">
        <v>45</v>
      </c>
      <c r="B75" s="24" t="s">
        <v>86</v>
      </c>
      <c r="C75" s="34"/>
      <c r="D75" s="42"/>
      <c r="E75" s="43"/>
      <c r="F75" s="43"/>
      <c r="G75" s="43"/>
      <c r="H75" s="44"/>
      <c r="I75" s="65">
        <v>9</v>
      </c>
    </row>
    <row r="76" spans="1:8" ht="12.75">
      <c r="A76" s="32" t="s">
        <v>46</v>
      </c>
      <c r="B76" s="33" t="s">
        <v>87</v>
      </c>
      <c r="C76" s="34" t="s">
        <v>26</v>
      </c>
      <c r="D76" s="35">
        <v>1195.54</v>
      </c>
      <c r="E76" s="43">
        <v>11.81</v>
      </c>
      <c r="F76" s="43">
        <v>15.82</v>
      </c>
      <c r="G76" s="81">
        <f>F76+E76</f>
        <v>27.630000000000003</v>
      </c>
      <c r="H76" s="74">
        <f>G76*D76</f>
        <v>33032.7702</v>
      </c>
    </row>
    <row r="77" spans="1:9" ht="13.5" customHeight="1">
      <c r="A77" s="118" t="s">
        <v>222</v>
      </c>
      <c r="B77" s="117" t="s">
        <v>221</v>
      </c>
      <c r="C77" s="34" t="s">
        <v>3</v>
      </c>
      <c r="D77" s="35">
        <v>378</v>
      </c>
      <c r="E77" s="43">
        <v>8.12</v>
      </c>
      <c r="F77" s="43">
        <v>3.58</v>
      </c>
      <c r="G77" s="81">
        <f>F77+E77</f>
        <v>11.7</v>
      </c>
      <c r="H77" s="74">
        <f>G77*D77</f>
        <v>4422.599999999999</v>
      </c>
      <c r="I77" s="5"/>
    </row>
    <row r="78" spans="1:9" ht="13.5" customHeight="1">
      <c r="A78" s="32" t="s">
        <v>223</v>
      </c>
      <c r="B78" s="117" t="s">
        <v>224</v>
      </c>
      <c r="C78" s="34" t="s">
        <v>26</v>
      </c>
      <c r="D78" s="35">
        <v>24.16</v>
      </c>
      <c r="E78" s="43">
        <v>188.56</v>
      </c>
      <c r="F78" s="43">
        <v>51.24</v>
      </c>
      <c r="G78" s="81">
        <f>F78+E78</f>
        <v>239.8</v>
      </c>
      <c r="H78" s="74">
        <f>G78*D78</f>
        <v>5793.568</v>
      </c>
      <c r="I78" s="140"/>
    </row>
    <row r="79" spans="1:9" ht="13.5" customHeight="1">
      <c r="A79" s="32" t="s">
        <v>225</v>
      </c>
      <c r="B79" s="117" t="s">
        <v>226</v>
      </c>
      <c r="C79" s="34" t="s">
        <v>227</v>
      </c>
      <c r="D79" s="35">
        <v>16</v>
      </c>
      <c r="E79" s="43">
        <v>78.24</v>
      </c>
      <c r="F79" s="43">
        <v>0</v>
      </c>
      <c r="G79" s="81">
        <f>F79+E79</f>
        <v>78.24</v>
      </c>
      <c r="H79" s="74">
        <f>G79*D79</f>
        <v>1251.84</v>
      </c>
      <c r="I79" s="5"/>
    </row>
    <row r="80" spans="1:8" ht="12.75">
      <c r="A80" s="32"/>
      <c r="B80" s="25" t="s">
        <v>27</v>
      </c>
      <c r="C80" s="34"/>
      <c r="D80" s="42"/>
      <c r="E80" s="43"/>
      <c r="F80" s="43"/>
      <c r="G80" s="43"/>
      <c r="H80" s="41">
        <f>SUM(H76:H79)</f>
        <v>44500.77819999999</v>
      </c>
    </row>
    <row r="81" spans="1:8" ht="12.75">
      <c r="A81" s="32"/>
      <c r="B81" s="25"/>
      <c r="C81" s="34"/>
      <c r="D81" s="42"/>
      <c r="E81" s="43"/>
      <c r="F81" s="43"/>
      <c r="G81" s="43"/>
      <c r="H81" s="41"/>
    </row>
    <row r="82" spans="1:9" ht="12.75">
      <c r="A82" s="124" t="s">
        <v>163</v>
      </c>
      <c r="B82" s="119" t="s">
        <v>162</v>
      </c>
      <c r="C82" s="34"/>
      <c r="D82" s="42"/>
      <c r="E82" s="43"/>
      <c r="F82" s="43"/>
      <c r="G82" s="43"/>
      <c r="H82" s="41"/>
      <c r="I82" s="65">
        <v>10</v>
      </c>
    </row>
    <row r="83" spans="1:8" ht="12.75">
      <c r="A83" s="32" t="s">
        <v>255</v>
      </c>
      <c r="B83" s="33" t="s">
        <v>256</v>
      </c>
      <c r="C83" s="34" t="s">
        <v>26</v>
      </c>
      <c r="D83" s="42">
        <v>2.38</v>
      </c>
      <c r="E83" s="43">
        <v>22.95</v>
      </c>
      <c r="F83" s="43">
        <v>0</v>
      </c>
      <c r="G83" s="81">
        <f>F83+E83</f>
        <v>22.95</v>
      </c>
      <c r="H83" s="74">
        <f>G83*D83</f>
        <v>54.620999999999995</v>
      </c>
    </row>
    <row r="84" spans="1:8" ht="12.75">
      <c r="A84" s="32" t="s">
        <v>228</v>
      </c>
      <c r="B84" s="33" t="s">
        <v>229</v>
      </c>
      <c r="C84" s="34" t="s">
        <v>26</v>
      </c>
      <c r="D84" s="42">
        <v>353.52</v>
      </c>
      <c r="E84" s="43">
        <v>6.02</v>
      </c>
      <c r="F84" s="43">
        <v>12.1</v>
      </c>
      <c r="G84" s="81">
        <f>F84+E84</f>
        <v>18.119999999999997</v>
      </c>
      <c r="H84" s="74">
        <f>G84*D84</f>
        <v>6405.782399999999</v>
      </c>
    </row>
    <row r="85" spans="1:8" ht="12.75">
      <c r="A85" s="32"/>
      <c r="B85" s="25" t="s">
        <v>27</v>
      </c>
      <c r="C85" s="34"/>
      <c r="D85" s="42"/>
      <c r="E85" s="43"/>
      <c r="F85" s="43"/>
      <c r="G85" s="43"/>
      <c r="H85" s="41">
        <f>SUM(H83:H84)</f>
        <v>6460.403399999999</v>
      </c>
    </row>
    <row r="86" spans="1:8" ht="12.75">
      <c r="A86" s="32"/>
      <c r="B86" s="25"/>
      <c r="C86" s="34"/>
      <c r="D86" s="42"/>
      <c r="E86" s="43"/>
      <c r="F86" s="43"/>
      <c r="G86" s="43"/>
      <c r="H86" s="41"/>
    </row>
    <row r="87" spans="1:9" ht="12.75">
      <c r="A87" s="124" t="s">
        <v>47</v>
      </c>
      <c r="B87" s="24" t="s">
        <v>230</v>
      </c>
      <c r="C87" s="34"/>
      <c r="D87" s="42"/>
      <c r="E87" s="43"/>
      <c r="F87" s="43"/>
      <c r="G87" s="43"/>
      <c r="H87" s="44"/>
      <c r="I87" s="65">
        <v>11</v>
      </c>
    </row>
    <row r="88" spans="1:8" ht="12.75">
      <c r="A88" s="115" t="s">
        <v>231</v>
      </c>
      <c r="B88" s="33" t="s">
        <v>272</v>
      </c>
      <c r="C88" s="46" t="s">
        <v>158</v>
      </c>
      <c r="D88" s="47">
        <v>9520.5</v>
      </c>
      <c r="E88" s="47">
        <v>8.24</v>
      </c>
      <c r="F88" s="43">
        <v>0</v>
      </c>
      <c r="G88" s="81">
        <f>F88+E88</f>
        <v>8.24</v>
      </c>
      <c r="H88" s="74">
        <f>G88*D88</f>
        <v>78448.92</v>
      </c>
    </row>
    <row r="89" spans="1:8" ht="12.75">
      <c r="A89" s="32"/>
      <c r="B89" s="25" t="s">
        <v>27</v>
      </c>
      <c r="C89" s="34"/>
      <c r="D89" s="42"/>
      <c r="E89" s="43"/>
      <c r="F89" s="43"/>
      <c r="G89" s="43"/>
      <c r="H89" s="41">
        <f>SUM(H88:H88)</f>
        <v>78448.92</v>
      </c>
    </row>
    <row r="90" spans="1:8" ht="12.75">
      <c r="A90" s="32"/>
      <c r="B90" s="25"/>
      <c r="C90" s="34"/>
      <c r="D90" s="42"/>
      <c r="E90" s="43"/>
      <c r="F90" s="43"/>
      <c r="G90" s="43"/>
      <c r="H90" s="41"/>
    </row>
    <row r="91" spans="1:9" ht="12.75">
      <c r="A91" s="124" t="s">
        <v>48</v>
      </c>
      <c r="B91" s="24" t="s">
        <v>88</v>
      </c>
      <c r="C91" s="34"/>
      <c r="D91" s="35"/>
      <c r="E91" s="43"/>
      <c r="F91" s="43"/>
      <c r="G91" s="43"/>
      <c r="H91" s="44"/>
      <c r="I91" s="65">
        <v>12</v>
      </c>
    </row>
    <row r="92" spans="1:8" ht="12.75">
      <c r="A92" s="32" t="s">
        <v>10</v>
      </c>
      <c r="B92" s="33" t="s">
        <v>9</v>
      </c>
      <c r="C92" s="34" t="s">
        <v>26</v>
      </c>
      <c r="D92" s="35">
        <v>1731.5</v>
      </c>
      <c r="E92" s="43">
        <v>14.89</v>
      </c>
      <c r="F92" s="43">
        <v>4.41</v>
      </c>
      <c r="G92" s="81">
        <f>F92+E92</f>
        <v>19.3</v>
      </c>
      <c r="H92" s="74">
        <f>G92*D92</f>
        <v>33417.950000000004</v>
      </c>
    </row>
    <row r="93" spans="1:8" ht="12.75">
      <c r="A93" s="32" t="s">
        <v>12</v>
      </c>
      <c r="B93" s="33" t="s">
        <v>11</v>
      </c>
      <c r="C93" s="34" t="s">
        <v>59</v>
      </c>
      <c r="D93" s="35">
        <v>287.54</v>
      </c>
      <c r="E93" s="43">
        <v>7.93</v>
      </c>
      <c r="F93" s="43">
        <v>19.7</v>
      </c>
      <c r="G93" s="81">
        <f>F93+E93</f>
        <v>27.63</v>
      </c>
      <c r="H93" s="74">
        <f>G93*D93</f>
        <v>7944.7302</v>
      </c>
    </row>
    <row r="94" spans="1:8" ht="12.75">
      <c r="A94" s="32" t="s">
        <v>49</v>
      </c>
      <c r="B94" s="33" t="s">
        <v>89</v>
      </c>
      <c r="C94" s="34" t="s">
        <v>59</v>
      </c>
      <c r="D94" s="35">
        <v>110.5</v>
      </c>
      <c r="E94" s="43">
        <v>5.88</v>
      </c>
      <c r="F94" s="43">
        <v>10.02</v>
      </c>
      <c r="G94" s="81">
        <f>F94+E94</f>
        <v>15.899999999999999</v>
      </c>
      <c r="H94" s="74">
        <f>G94*D94</f>
        <v>1756.9499999999998</v>
      </c>
    </row>
    <row r="95" spans="1:8" ht="12.75">
      <c r="A95" s="32"/>
      <c r="B95" s="25" t="s">
        <v>27</v>
      </c>
      <c r="C95" s="34"/>
      <c r="D95" s="42"/>
      <c r="E95" s="43"/>
      <c r="F95" s="43"/>
      <c r="G95" s="43"/>
      <c r="H95" s="41">
        <f>SUM(H92:H94)</f>
        <v>43119.6302</v>
      </c>
    </row>
    <row r="96" spans="1:8" ht="12.75">
      <c r="A96" s="30"/>
      <c r="B96" s="51"/>
      <c r="C96" s="49"/>
      <c r="D96" s="52"/>
      <c r="E96" s="50"/>
      <c r="F96" s="50"/>
      <c r="G96" s="50"/>
      <c r="H96" s="53"/>
    </row>
    <row r="97" spans="1:9" ht="12.75">
      <c r="A97" s="124" t="s">
        <v>51</v>
      </c>
      <c r="B97" s="24" t="s">
        <v>95</v>
      </c>
      <c r="C97" s="34"/>
      <c r="D97" s="42"/>
      <c r="E97" s="43"/>
      <c r="F97" s="43"/>
      <c r="G97" s="43"/>
      <c r="H97" s="44"/>
      <c r="I97" s="65">
        <v>13</v>
      </c>
    </row>
    <row r="98" spans="1:8" ht="12.75">
      <c r="A98" s="120" t="s">
        <v>232</v>
      </c>
      <c r="B98" s="51" t="s">
        <v>233</v>
      </c>
      <c r="C98" s="34" t="s">
        <v>26</v>
      </c>
      <c r="D98" s="42">
        <v>40.77</v>
      </c>
      <c r="E98" s="43">
        <v>405.24</v>
      </c>
      <c r="F98" s="43">
        <v>23.5</v>
      </c>
      <c r="G98" s="43">
        <f>F98+E98</f>
        <v>428.74</v>
      </c>
      <c r="H98" s="44">
        <f>G98*D98</f>
        <v>17479.7298</v>
      </c>
    </row>
    <row r="99" spans="1:8" ht="12.75">
      <c r="A99" s="120" t="s">
        <v>234</v>
      </c>
      <c r="B99" s="51" t="s">
        <v>235</v>
      </c>
      <c r="C99" s="34" t="s">
        <v>26</v>
      </c>
      <c r="D99" s="42">
        <v>207.61</v>
      </c>
      <c r="E99" s="43">
        <v>196.21</v>
      </c>
      <c r="F99" s="43">
        <v>23.5</v>
      </c>
      <c r="G99" s="43">
        <f>F99+E99</f>
        <v>219.71</v>
      </c>
      <c r="H99" s="44">
        <f>G99*D99</f>
        <v>45613.99310000001</v>
      </c>
    </row>
    <row r="100" spans="1:8" ht="12.75">
      <c r="A100" s="120" t="s">
        <v>236</v>
      </c>
      <c r="B100" s="51" t="s">
        <v>237</v>
      </c>
      <c r="C100" s="34" t="s">
        <v>26</v>
      </c>
      <c r="D100" s="42">
        <v>2.56</v>
      </c>
      <c r="E100" s="43">
        <v>141.73</v>
      </c>
      <c r="F100" s="43">
        <v>24.71</v>
      </c>
      <c r="G100" s="43">
        <f>F100+E100</f>
        <v>166.44</v>
      </c>
      <c r="H100" s="44">
        <f>G100*D100</f>
        <v>426.0864</v>
      </c>
    </row>
    <row r="101" spans="1:8" ht="12.75">
      <c r="A101" s="120" t="s">
        <v>238</v>
      </c>
      <c r="B101" s="51" t="s">
        <v>239</v>
      </c>
      <c r="C101" s="34" t="s">
        <v>26</v>
      </c>
      <c r="D101" s="42">
        <v>10.44</v>
      </c>
      <c r="E101" s="43">
        <v>145.25</v>
      </c>
      <c r="F101" s="43">
        <v>25.6</v>
      </c>
      <c r="G101" s="43">
        <f>F101+E101</f>
        <v>170.85</v>
      </c>
      <c r="H101" s="44">
        <f>G101*D101</f>
        <v>1783.6739999999998</v>
      </c>
    </row>
    <row r="102" spans="1:8" ht="12.75">
      <c r="A102" s="120" t="s">
        <v>240</v>
      </c>
      <c r="B102" s="117" t="s">
        <v>241</v>
      </c>
      <c r="C102" s="34" t="s">
        <v>26</v>
      </c>
      <c r="D102" s="42">
        <v>107.64</v>
      </c>
      <c r="E102" s="43">
        <v>52.41</v>
      </c>
      <c r="F102" s="43">
        <v>16.04</v>
      </c>
      <c r="G102" s="43">
        <f>F102+E102</f>
        <v>68.44999999999999</v>
      </c>
      <c r="H102" s="44">
        <f>G102*D102</f>
        <v>7367.957999999999</v>
      </c>
    </row>
    <row r="103" spans="1:8" ht="13.5" customHeight="1">
      <c r="A103" s="32"/>
      <c r="B103" s="25" t="s">
        <v>27</v>
      </c>
      <c r="C103" s="34"/>
      <c r="D103" s="42"/>
      <c r="E103" s="43"/>
      <c r="F103" s="43"/>
      <c r="G103" s="43"/>
      <c r="H103" s="41">
        <f>SUM(H98:H102)</f>
        <v>72671.4413</v>
      </c>
    </row>
    <row r="104" spans="1:8" ht="13.5" customHeight="1">
      <c r="A104" s="32"/>
      <c r="B104" s="25"/>
      <c r="C104" s="34"/>
      <c r="D104" s="42"/>
      <c r="E104" s="43"/>
      <c r="F104" s="43"/>
      <c r="G104" s="43"/>
      <c r="H104" s="41"/>
    </row>
    <row r="105" spans="1:9" ht="13.5" customHeight="1">
      <c r="A105" s="124" t="s">
        <v>60</v>
      </c>
      <c r="B105" s="116" t="s">
        <v>111</v>
      </c>
      <c r="C105" s="34"/>
      <c r="D105" s="35"/>
      <c r="E105" s="43"/>
      <c r="F105" s="43"/>
      <c r="G105" s="43"/>
      <c r="H105" s="44"/>
      <c r="I105" s="65">
        <v>14</v>
      </c>
    </row>
    <row r="106" spans="1:8" ht="13.5" customHeight="1">
      <c r="A106" s="30" t="s">
        <v>0</v>
      </c>
      <c r="B106" s="51" t="s">
        <v>164</v>
      </c>
      <c r="C106" s="34" t="s">
        <v>26</v>
      </c>
      <c r="D106" s="52">
        <v>197.69</v>
      </c>
      <c r="E106" s="52">
        <v>31.35</v>
      </c>
      <c r="F106" s="50">
        <v>0</v>
      </c>
      <c r="G106" s="43">
        <f>F106+E106</f>
        <v>31.35</v>
      </c>
      <c r="H106" s="44">
        <f>G106*D106</f>
        <v>6197.5815</v>
      </c>
    </row>
    <row r="107" spans="1:8" ht="13.5" customHeight="1">
      <c r="A107" s="30" t="s">
        <v>166</v>
      </c>
      <c r="B107" s="51" t="s">
        <v>165</v>
      </c>
      <c r="C107" s="34" t="s">
        <v>26</v>
      </c>
      <c r="D107" s="52">
        <v>9.92</v>
      </c>
      <c r="E107" s="52">
        <v>32</v>
      </c>
      <c r="F107" s="50">
        <v>0</v>
      </c>
      <c r="G107" s="43">
        <f>F107+E107</f>
        <v>32</v>
      </c>
      <c r="H107" s="44">
        <f>G107*D107</f>
        <v>317.44</v>
      </c>
    </row>
    <row r="108" spans="1:8" ht="13.5" customHeight="1">
      <c r="A108" s="30"/>
      <c r="B108" s="25" t="s">
        <v>27</v>
      </c>
      <c r="C108" s="49"/>
      <c r="D108" s="52"/>
      <c r="E108" s="50"/>
      <c r="F108" s="50"/>
      <c r="G108" s="50"/>
      <c r="H108" s="121">
        <f>SUM(H106:H107)</f>
        <v>6515.0215</v>
      </c>
    </row>
    <row r="109" spans="1:17" ht="13.5" customHeight="1">
      <c r="A109" s="30"/>
      <c r="B109" s="51"/>
      <c r="C109" s="49"/>
      <c r="D109" s="52"/>
      <c r="E109" s="50"/>
      <c r="F109" s="50"/>
      <c r="G109" s="50"/>
      <c r="H109" s="53"/>
      <c r="I109" s="142"/>
      <c r="J109" s="142"/>
      <c r="K109" s="142"/>
      <c r="L109" s="143"/>
      <c r="M109" s="143"/>
      <c r="N109" s="143"/>
      <c r="O109" s="143"/>
      <c r="P109" s="143"/>
      <c r="Q109" s="143"/>
    </row>
    <row r="110" spans="1:9" ht="12.75">
      <c r="A110" s="124" t="s">
        <v>53</v>
      </c>
      <c r="B110" s="19" t="s">
        <v>96</v>
      </c>
      <c r="C110" s="59"/>
      <c r="D110" s="60"/>
      <c r="E110" s="61"/>
      <c r="F110" s="61"/>
      <c r="G110" s="61"/>
      <c r="H110" s="62"/>
      <c r="I110" s="65">
        <v>15</v>
      </c>
    </row>
    <row r="111" spans="1:17" ht="12.75" customHeight="1">
      <c r="A111" s="32" t="s">
        <v>54</v>
      </c>
      <c r="B111" s="33" t="s">
        <v>97</v>
      </c>
      <c r="C111" s="34" t="s">
        <v>26</v>
      </c>
      <c r="D111" s="43">
        <f>1954.47+585.79</f>
        <v>2540.26</v>
      </c>
      <c r="E111" s="43">
        <v>1.16</v>
      </c>
      <c r="F111" s="43">
        <v>1.96</v>
      </c>
      <c r="G111" s="43">
        <f aca="true" t="shared" si="8" ref="G111:G116">F111+E111</f>
        <v>3.12</v>
      </c>
      <c r="H111" s="44">
        <f aca="true" t="shared" si="9" ref="H111:H116">G111*D111</f>
        <v>7925.611200000001</v>
      </c>
      <c r="I111" s="141"/>
      <c r="J111" s="141"/>
      <c r="K111" s="141"/>
      <c r="L111" s="144"/>
      <c r="M111" s="144"/>
      <c r="N111" s="144"/>
      <c r="O111" s="144"/>
      <c r="P111" s="144"/>
      <c r="Q111" s="130"/>
    </row>
    <row r="112" spans="1:8" ht="12.75">
      <c r="A112" s="54" t="s">
        <v>55</v>
      </c>
      <c r="B112" s="55" t="s">
        <v>98</v>
      </c>
      <c r="C112" s="56" t="s">
        <v>26</v>
      </c>
      <c r="D112" s="43">
        <f>972.82</f>
        <v>972.82</v>
      </c>
      <c r="E112" s="57">
        <v>3.61</v>
      </c>
      <c r="F112" s="57">
        <v>10.83</v>
      </c>
      <c r="G112" s="43">
        <f t="shared" si="8"/>
        <v>14.44</v>
      </c>
      <c r="H112" s="58">
        <f t="shared" si="9"/>
        <v>14047.5208</v>
      </c>
    </row>
    <row r="113" spans="1:8" ht="12.75">
      <c r="A113" s="54" t="s">
        <v>57</v>
      </c>
      <c r="B113" s="55" t="s">
        <v>99</v>
      </c>
      <c r="C113" s="56" t="s">
        <v>26</v>
      </c>
      <c r="D113" s="43">
        <v>981.82</v>
      </c>
      <c r="E113" s="57">
        <v>4.29</v>
      </c>
      <c r="F113" s="57">
        <v>7.89</v>
      </c>
      <c r="G113" s="43">
        <f t="shared" si="8"/>
        <v>12.18</v>
      </c>
      <c r="H113" s="58">
        <f t="shared" si="9"/>
        <v>11958.5676</v>
      </c>
    </row>
    <row r="114" spans="1:8" ht="12.75">
      <c r="A114" s="54" t="s">
        <v>257</v>
      </c>
      <c r="B114" s="55" t="s">
        <v>258</v>
      </c>
      <c r="C114" s="56" t="s">
        <v>26</v>
      </c>
      <c r="D114" s="43">
        <v>255.86</v>
      </c>
      <c r="E114" s="57">
        <v>84.5</v>
      </c>
      <c r="F114" s="57">
        <v>9.72</v>
      </c>
      <c r="G114" s="43">
        <f t="shared" si="8"/>
        <v>94.22</v>
      </c>
      <c r="H114" s="58">
        <f t="shared" si="9"/>
        <v>24107.1292</v>
      </c>
    </row>
    <row r="115" spans="1:8" ht="12.75">
      <c r="A115" s="32" t="s">
        <v>56</v>
      </c>
      <c r="B115" s="33" t="s">
        <v>167</v>
      </c>
      <c r="C115" s="34" t="s">
        <v>26</v>
      </c>
      <c r="D115" s="35">
        <v>981.82</v>
      </c>
      <c r="E115" s="43">
        <v>22.95</v>
      </c>
      <c r="F115" s="43">
        <v>16.21</v>
      </c>
      <c r="G115" s="43">
        <f t="shared" si="8"/>
        <v>39.16</v>
      </c>
      <c r="H115" s="44">
        <f t="shared" si="9"/>
        <v>38448.0712</v>
      </c>
    </row>
    <row r="116" spans="1:8" ht="12.75">
      <c r="A116" s="32" t="s">
        <v>249</v>
      </c>
      <c r="B116" s="33" t="s">
        <v>250</v>
      </c>
      <c r="C116" s="34" t="s">
        <v>26</v>
      </c>
      <c r="D116" s="35">
        <v>585.79</v>
      </c>
      <c r="E116" s="43">
        <v>5.03</v>
      </c>
      <c r="F116" s="43">
        <v>13.13</v>
      </c>
      <c r="G116" s="43">
        <f t="shared" si="8"/>
        <v>18.16</v>
      </c>
      <c r="H116" s="44">
        <f t="shared" si="9"/>
        <v>10637.946399999999</v>
      </c>
    </row>
    <row r="117" spans="1:8" ht="12.75">
      <c r="A117" s="32"/>
      <c r="B117" s="25" t="s">
        <v>27</v>
      </c>
      <c r="C117" s="34"/>
      <c r="D117" s="42"/>
      <c r="E117" s="43"/>
      <c r="F117" s="43"/>
      <c r="G117" s="43"/>
      <c r="H117" s="41">
        <f>SUM(H111:H116)</f>
        <v>107124.8464</v>
      </c>
    </row>
    <row r="118" spans="1:8" ht="12.75">
      <c r="A118" s="32"/>
      <c r="B118" s="33"/>
      <c r="C118" s="34"/>
      <c r="D118" s="35"/>
      <c r="E118" s="43"/>
      <c r="F118" s="43"/>
      <c r="G118" s="43"/>
      <c r="H118" s="44"/>
    </row>
    <row r="119" spans="1:9" ht="12.75">
      <c r="A119" s="124" t="s">
        <v>4</v>
      </c>
      <c r="B119" s="19" t="s">
        <v>7</v>
      </c>
      <c r="C119" s="59"/>
      <c r="D119" s="60"/>
      <c r="E119" s="61"/>
      <c r="F119" s="61"/>
      <c r="G119" s="61"/>
      <c r="H119" s="62"/>
      <c r="I119" s="65">
        <v>16</v>
      </c>
    </row>
    <row r="120" spans="1:8" ht="12.75" customHeight="1">
      <c r="A120" s="32" t="s">
        <v>242</v>
      </c>
      <c r="B120" s="33" t="s">
        <v>243</v>
      </c>
      <c r="C120" s="34" t="s">
        <v>26</v>
      </c>
      <c r="D120" s="43">
        <v>662.4</v>
      </c>
      <c r="E120" s="43">
        <v>16</v>
      </c>
      <c r="F120" s="43">
        <v>7.38</v>
      </c>
      <c r="G120" s="43">
        <f>F120+E120</f>
        <v>23.38</v>
      </c>
      <c r="H120" s="44">
        <f>G120*D120</f>
        <v>15486.911999999998</v>
      </c>
    </row>
    <row r="121" spans="1:8" ht="12.75" customHeight="1">
      <c r="A121" s="32" t="s">
        <v>244</v>
      </c>
      <c r="B121" s="33" t="s">
        <v>245</v>
      </c>
      <c r="C121" s="34" t="s">
        <v>246</v>
      </c>
      <c r="D121" s="43">
        <v>388.8</v>
      </c>
      <c r="E121" s="43">
        <v>9</v>
      </c>
      <c r="F121" s="43">
        <v>0</v>
      </c>
      <c r="G121" s="43">
        <f>F121+E121</f>
        <v>9</v>
      </c>
      <c r="H121" s="44">
        <f>G121*D121</f>
        <v>3499.2000000000003</v>
      </c>
    </row>
    <row r="122" spans="1:8" ht="12.75" customHeight="1">
      <c r="A122" s="32" t="s">
        <v>169</v>
      </c>
      <c r="B122" s="33" t="s">
        <v>168</v>
      </c>
      <c r="C122" s="34" t="s">
        <v>26</v>
      </c>
      <c r="D122" s="43">
        <v>429.98</v>
      </c>
      <c r="E122" s="43">
        <v>1.86</v>
      </c>
      <c r="F122" s="43">
        <v>7.38</v>
      </c>
      <c r="G122" s="43">
        <f>F122+E122</f>
        <v>9.24</v>
      </c>
      <c r="H122" s="44">
        <f>G122*D122</f>
        <v>3973.0152000000003</v>
      </c>
    </row>
    <row r="123" spans="1:8" ht="12.75">
      <c r="A123" s="32"/>
      <c r="B123" s="25" t="s">
        <v>27</v>
      </c>
      <c r="C123" s="34"/>
      <c r="D123" s="42"/>
      <c r="E123" s="43"/>
      <c r="F123" s="43"/>
      <c r="G123" s="43"/>
      <c r="H123" s="41">
        <f>SUM(H120:H122)</f>
        <v>22959.1272</v>
      </c>
    </row>
    <row r="124" spans="1:8" ht="12.75">
      <c r="A124" s="32"/>
      <c r="B124" s="33"/>
      <c r="C124" s="34"/>
      <c r="D124" s="35"/>
      <c r="E124" s="43"/>
      <c r="F124" s="43"/>
      <c r="G124" s="43"/>
      <c r="H124" s="44"/>
    </row>
    <row r="125" spans="1:9" ht="12.75">
      <c r="A125" s="124" t="s">
        <v>58</v>
      </c>
      <c r="B125" s="24" t="s">
        <v>100</v>
      </c>
      <c r="C125" s="34"/>
      <c r="D125" s="42"/>
      <c r="E125" s="43"/>
      <c r="F125" s="43"/>
      <c r="G125" s="43"/>
      <c r="H125" s="44"/>
      <c r="I125" s="65">
        <v>17</v>
      </c>
    </row>
    <row r="126" spans="1:8" ht="12.75">
      <c r="A126" s="32" t="s">
        <v>247</v>
      </c>
      <c r="B126" s="33" t="s">
        <v>248</v>
      </c>
      <c r="C126" s="34" t="s">
        <v>26</v>
      </c>
      <c r="D126" s="35">
        <v>1060.43</v>
      </c>
      <c r="E126" s="43">
        <v>11.97</v>
      </c>
      <c r="F126" s="43">
        <v>6.56</v>
      </c>
      <c r="G126" s="43">
        <f>F126+E126</f>
        <v>18.53</v>
      </c>
      <c r="H126" s="44">
        <f>G126*D126</f>
        <v>19649.767900000003</v>
      </c>
    </row>
    <row r="127" spans="1:8" ht="12.75">
      <c r="A127" s="32" t="s">
        <v>199</v>
      </c>
      <c r="B127" s="33" t="s">
        <v>198</v>
      </c>
      <c r="C127" s="34" t="s">
        <v>26</v>
      </c>
      <c r="D127" s="35">
        <v>619.24</v>
      </c>
      <c r="E127" s="43">
        <v>10.58</v>
      </c>
      <c r="F127" s="43">
        <v>7.67</v>
      </c>
      <c r="G127" s="43">
        <f>F127+E127</f>
        <v>18.25</v>
      </c>
      <c r="H127" s="44">
        <f>G127*D127</f>
        <v>11301.130000000001</v>
      </c>
    </row>
    <row r="128" spans="1:8" ht="12.75">
      <c r="A128" s="32" t="s">
        <v>171</v>
      </c>
      <c r="B128" s="33" t="s">
        <v>170</v>
      </c>
      <c r="C128" s="34" t="s">
        <v>26</v>
      </c>
      <c r="D128" s="35">
        <v>1060.43</v>
      </c>
      <c r="E128" s="43">
        <v>27.15</v>
      </c>
      <c r="F128" s="43">
        <v>10.44</v>
      </c>
      <c r="G128" s="43">
        <f>F128+E128</f>
        <v>37.589999999999996</v>
      </c>
      <c r="H128" s="44">
        <f>G128*D128</f>
        <v>39861.5637</v>
      </c>
    </row>
    <row r="129" spans="1:8" ht="12.75">
      <c r="A129" s="32" t="s">
        <v>173</v>
      </c>
      <c r="B129" s="33" t="s">
        <v>172</v>
      </c>
      <c r="C129" s="64" t="s">
        <v>59</v>
      </c>
      <c r="D129" s="35">
        <v>516.54</v>
      </c>
      <c r="E129" s="43">
        <v>5</v>
      </c>
      <c r="F129" s="43">
        <v>0</v>
      </c>
      <c r="G129" s="43">
        <f>F129+E129</f>
        <v>5</v>
      </c>
      <c r="H129" s="44">
        <f>G129*D129</f>
        <v>2582.7</v>
      </c>
    </row>
    <row r="130" spans="1:8" ht="12.75">
      <c r="A130" s="32"/>
      <c r="B130" s="25" t="s">
        <v>27</v>
      </c>
      <c r="C130" s="34"/>
      <c r="D130" s="42"/>
      <c r="E130" s="43"/>
      <c r="F130" s="43"/>
      <c r="G130" s="43"/>
      <c r="H130" s="41">
        <f>SUM(H126:H129)</f>
        <v>73395.1616</v>
      </c>
    </row>
    <row r="131" spans="1:8" ht="12.75">
      <c r="A131" s="32"/>
      <c r="B131" s="33"/>
      <c r="C131" s="34"/>
      <c r="D131" s="35"/>
      <c r="E131" s="43"/>
      <c r="F131" s="43"/>
      <c r="G131" s="43"/>
      <c r="H131" s="44"/>
    </row>
    <row r="132" spans="1:9" ht="12.75">
      <c r="A132" s="124" t="s">
        <v>61</v>
      </c>
      <c r="B132" s="24" t="s">
        <v>101</v>
      </c>
      <c r="C132" s="34"/>
      <c r="D132" s="42"/>
      <c r="E132" s="43"/>
      <c r="F132" s="43"/>
      <c r="G132" s="43"/>
      <c r="H132" s="44"/>
      <c r="I132" s="65">
        <v>18</v>
      </c>
    </row>
    <row r="133" spans="1:8" ht="12.75">
      <c r="A133" s="32"/>
      <c r="B133" s="33" t="s">
        <v>299</v>
      </c>
      <c r="C133" s="34" t="s">
        <v>5</v>
      </c>
      <c r="D133" s="35">
        <v>17</v>
      </c>
      <c r="E133" s="43">
        <v>110</v>
      </c>
      <c r="F133" s="43">
        <v>11.59</v>
      </c>
      <c r="G133" s="43">
        <f>F133+E133</f>
        <v>121.59</v>
      </c>
      <c r="H133" s="44">
        <f>G133*D133</f>
        <v>2067.03</v>
      </c>
    </row>
    <row r="134" spans="1:8" ht="12.75">
      <c r="A134" s="32" t="s">
        <v>104</v>
      </c>
      <c r="B134" s="33" t="s">
        <v>103</v>
      </c>
      <c r="C134" s="34" t="s">
        <v>5</v>
      </c>
      <c r="D134" s="35">
        <v>8</v>
      </c>
      <c r="E134" s="43">
        <v>22.15</v>
      </c>
      <c r="F134" s="43">
        <v>11.59</v>
      </c>
      <c r="G134" s="43">
        <f>F134+E134</f>
        <v>33.739999999999995</v>
      </c>
      <c r="H134" s="44">
        <f>G134*D134</f>
        <v>269.91999999999996</v>
      </c>
    </row>
    <row r="135" spans="1:8" ht="12.75" customHeight="1">
      <c r="A135" s="32" t="s">
        <v>105</v>
      </c>
      <c r="B135" s="33" t="s">
        <v>174</v>
      </c>
      <c r="C135" s="34" t="s">
        <v>5</v>
      </c>
      <c r="D135" s="35">
        <v>4</v>
      </c>
      <c r="E135" s="69">
        <v>14.38</v>
      </c>
      <c r="F135" s="69">
        <v>62.62</v>
      </c>
      <c r="G135" s="43">
        <f>F135+E135</f>
        <v>77</v>
      </c>
      <c r="H135" s="44">
        <f>G135*D135</f>
        <v>308</v>
      </c>
    </row>
    <row r="136" spans="1:8" ht="12.75">
      <c r="A136" s="32"/>
      <c r="B136" s="25" t="s">
        <v>27</v>
      </c>
      <c r="C136" s="34"/>
      <c r="D136" s="42"/>
      <c r="E136" s="43"/>
      <c r="F136" s="43"/>
      <c r="G136" s="43"/>
      <c r="H136" s="41">
        <f>SUM(H133:H135)</f>
        <v>2644.9500000000003</v>
      </c>
    </row>
    <row r="137" spans="1:8" ht="12.75">
      <c r="A137" s="30"/>
      <c r="B137" s="25"/>
      <c r="C137" s="34"/>
      <c r="D137" s="42"/>
      <c r="E137" s="43"/>
      <c r="F137" s="43"/>
      <c r="G137" s="43"/>
      <c r="H137" s="41"/>
    </row>
    <row r="138" spans="1:9" ht="12.75">
      <c r="A138" s="124" t="s">
        <v>276</v>
      </c>
      <c r="B138" s="24" t="s">
        <v>277</v>
      </c>
      <c r="C138" s="34"/>
      <c r="D138" s="35"/>
      <c r="E138" s="48"/>
      <c r="F138" s="43"/>
      <c r="G138" s="43"/>
      <c r="H138" s="44"/>
      <c r="I138" s="65">
        <v>19</v>
      </c>
    </row>
    <row r="139" spans="1:8" ht="12.75">
      <c r="A139" s="30" t="s">
        <v>278</v>
      </c>
      <c r="B139" s="33" t="s">
        <v>279</v>
      </c>
      <c r="C139" s="34" t="s">
        <v>26</v>
      </c>
      <c r="D139" s="35">
        <v>11.52</v>
      </c>
      <c r="E139" s="69">
        <v>167.8</v>
      </c>
      <c r="F139" s="43">
        <v>55.63</v>
      </c>
      <c r="G139" s="43">
        <f>F139+E139</f>
        <v>223.43</v>
      </c>
      <c r="H139" s="44">
        <f>G139*D139</f>
        <v>2573.9136</v>
      </c>
    </row>
    <row r="140" spans="1:8" ht="12.75">
      <c r="A140" s="30" t="s">
        <v>283</v>
      </c>
      <c r="B140" s="33" t="s">
        <v>284</v>
      </c>
      <c r="C140" s="34" t="s">
        <v>227</v>
      </c>
      <c r="D140" s="35">
        <v>3</v>
      </c>
      <c r="E140" s="69">
        <v>41.21</v>
      </c>
      <c r="F140" s="43">
        <v>98.01</v>
      </c>
      <c r="G140" s="43">
        <f>F140+E140</f>
        <v>139.22</v>
      </c>
      <c r="H140" s="44">
        <f>G140*D140</f>
        <v>417.65999999999997</v>
      </c>
    </row>
    <row r="141" spans="1:8" ht="12.75">
      <c r="A141" s="30"/>
      <c r="B141" s="25" t="s">
        <v>27</v>
      </c>
      <c r="C141" s="34"/>
      <c r="D141" s="35"/>
      <c r="E141" s="48"/>
      <c r="F141" s="43"/>
      <c r="G141" s="43"/>
      <c r="H141" s="122">
        <f>SUM(H139:H140)</f>
        <v>2991.5735999999997</v>
      </c>
    </row>
    <row r="142" spans="1:8" ht="12.75">
      <c r="A142" s="30"/>
      <c r="B142" s="25"/>
      <c r="C142" s="34"/>
      <c r="D142" s="35"/>
      <c r="E142" s="48"/>
      <c r="F142" s="43"/>
      <c r="G142" s="43"/>
      <c r="H142" s="44"/>
    </row>
    <row r="143" spans="1:9" ht="12.75">
      <c r="A143" s="124" t="s">
        <v>185</v>
      </c>
      <c r="B143" s="116" t="s">
        <v>186</v>
      </c>
      <c r="C143" s="34"/>
      <c r="D143" s="42"/>
      <c r="E143" s="43"/>
      <c r="F143" s="43"/>
      <c r="G143" s="43"/>
      <c r="H143" s="44"/>
      <c r="I143" s="65">
        <v>20</v>
      </c>
    </row>
    <row r="144" spans="1:8" ht="12.75">
      <c r="A144" s="32" t="s">
        <v>188</v>
      </c>
      <c r="B144" s="33" t="s">
        <v>187</v>
      </c>
      <c r="C144" s="34" t="s">
        <v>189</v>
      </c>
      <c r="D144" s="35">
        <v>440</v>
      </c>
      <c r="E144" s="43">
        <v>0</v>
      </c>
      <c r="F144" s="43">
        <v>74.5</v>
      </c>
      <c r="G144" s="43">
        <f>F144+E144</f>
        <v>74.5</v>
      </c>
      <c r="H144" s="44">
        <f>G144*D144</f>
        <v>32780</v>
      </c>
    </row>
    <row r="145" spans="1:8" ht="12.75">
      <c r="A145" s="32" t="s">
        <v>191</v>
      </c>
      <c r="B145" s="33" t="s">
        <v>190</v>
      </c>
      <c r="C145" s="34" t="s">
        <v>189</v>
      </c>
      <c r="D145" s="35">
        <v>1760</v>
      </c>
      <c r="E145" s="43">
        <v>0</v>
      </c>
      <c r="F145" s="43">
        <v>21.94</v>
      </c>
      <c r="G145" s="43">
        <f>F145+E145</f>
        <v>21.94</v>
      </c>
      <c r="H145" s="44">
        <f>G145*D145</f>
        <v>38614.4</v>
      </c>
    </row>
    <row r="146" spans="1:8" ht="12.75">
      <c r="A146" s="32" t="s">
        <v>259</v>
      </c>
      <c r="B146" s="33" t="s">
        <v>260</v>
      </c>
      <c r="C146" s="34" t="s">
        <v>189</v>
      </c>
      <c r="D146" s="35">
        <v>1760</v>
      </c>
      <c r="E146" s="43">
        <v>0</v>
      </c>
      <c r="F146" s="43">
        <v>12.91</v>
      </c>
      <c r="G146" s="43">
        <f>F146+E146</f>
        <v>12.91</v>
      </c>
      <c r="H146" s="44">
        <f>G146*D146</f>
        <v>22721.6</v>
      </c>
    </row>
    <row r="147" spans="1:8" ht="12.75">
      <c r="A147" s="32" t="s">
        <v>261</v>
      </c>
      <c r="B147" s="33" t="s">
        <v>262</v>
      </c>
      <c r="C147" s="34" t="s">
        <v>189</v>
      </c>
      <c r="D147" s="35">
        <v>1760</v>
      </c>
      <c r="E147" s="43">
        <v>0</v>
      </c>
      <c r="F147" s="43">
        <v>5.12</v>
      </c>
      <c r="G147" s="43">
        <f>F147+E147</f>
        <v>5.12</v>
      </c>
      <c r="H147" s="44">
        <f>G147*D147</f>
        <v>9011.2</v>
      </c>
    </row>
    <row r="148" spans="1:8" ht="12.75">
      <c r="A148" s="32" t="s">
        <v>263</v>
      </c>
      <c r="B148" s="33" t="s">
        <v>264</v>
      </c>
      <c r="C148" s="34" t="s">
        <v>189</v>
      </c>
      <c r="D148" s="35">
        <v>1760</v>
      </c>
      <c r="E148" s="43">
        <v>0</v>
      </c>
      <c r="F148" s="43">
        <v>7.57</v>
      </c>
      <c r="G148" s="43">
        <f>F148+E148</f>
        <v>7.57</v>
      </c>
      <c r="H148" s="44">
        <f>G148*D148</f>
        <v>13323.2</v>
      </c>
    </row>
    <row r="149" spans="1:8" ht="12.75">
      <c r="A149" s="32"/>
      <c r="B149" s="25" t="s">
        <v>27</v>
      </c>
      <c r="C149" s="34"/>
      <c r="D149" s="35"/>
      <c r="E149" s="48"/>
      <c r="F149" s="43"/>
      <c r="G149" s="43"/>
      <c r="H149" s="122">
        <f>SUM(H144:H148)</f>
        <v>116450.4</v>
      </c>
    </row>
    <row r="150" spans="1:8" ht="12.75">
      <c r="A150" s="32"/>
      <c r="B150" s="33"/>
      <c r="C150" s="34"/>
      <c r="D150" s="35"/>
      <c r="E150" s="48"/>
      <c r="F150" s="43"/>
      <c r="G150" s="43"/>
      <c r="H150" s="44"/>
    </row>
    <row r="151" spans="1:9" ht="12.75">
      <c r="A151" s="124" t="s">
        <v>62</v>
      </c>
      <c r="B151" s="24" t="s">
        <v>13</v>
      </c>
      <c r="C151" s="34"/>
      <c r="D151" s="42"/>
      <c r="E151" s="43"/>
      <c r="F151" s="43"/>
      <c r="G151" s="43"/>
      <c r="H151" s="44"/>
      <c r="I151" s="65">
        <v>21</v>
      </c>
    </row>
    <row r="152" spans="1:8" ht="12.75" customHeight="1">
      <c r="A152" s="32" t="s">
        <v>106</v>
      </c>
      <c r="B152" s="33" t="s">
        <v>107</v>
      </c>
      <c r="C152" s="34" t="s">
        <v>26</v>
      </c>
      <c r="D152" s="35">
        <v>572.87</v>
      </c>
      <c r="E152" s="43">
        <v>1.35</v>
      </c>
      <c r="F152" s="43">
        <v>5.17</v>
      </c>
      <c r="G152" s="43">
        <f aca="true" t="shared" si="10" ref="G152:G158">F152+E152</f>
        <v>6.52</v>
      </c>
      <c r="H152" s="44">
        <f aca="true" t="shared" si="11" ref="H152:H158">G152*D152</f>
        <v>3735.1124</v>
      </c>
    </row>
    <row r="153" spans="1:8" ht="12.75" customHeight="1">
      <c r="A153" s="32" t="s">
        <v>266</v>
      </c>
      <c r="B153" s="33" t="s">
        <v>270</v>
      </c>
      <c r="C153" s="34" t="s">
        <v>26</v>
      </c>
      <c r="D153" s="35">
        <v>585.79</v>
      </c>
      <c r="E153" s="43">
        <v>2.26</v>
      </c>
      <c r="F153" s="43">
        <v>6.17</v>
      </c>
      <c r="G153" s="43">
        <f t="shared" si="10"/>
        <v>8.43</v>
      </c>
      <c r="H153" s="44">
        <f t="shared" si="11"/>
        <v>4938.209699999999</v>
      </c>
    </row>
    <row r="154" spans="1:8" ht="12.75" customHeight="1">
      <c r="A154" s="32" t="s">
        <v>176</v>
      </c>
      <c r="B154" s="33" t="s">
        <v>175</v>
      </c>
      <c r="C154" s="34" t="s">
        <v>26</v>
      </c>
      <c r="D154" s="35">
        <v>572.87</v>
      </c>
      <c r="E154" s="43">
        <v>1.62</v>
      </c>
      <c r="F154" s="43">
        <v>3.01</v>
      </c>
      <c r="G154" s="43">
        <f t="shared" si="10"/>
        <v>4.63</v>
      </c>
      <c r="H154" s="44">
        <f t="shared" si="11"/>
        <v>2652.3881</v>
      </c>
    </row>
    <row r="155" spans="1:8" ht="12.75" customHeight="1">
      <c r="A155" s="32" t="s">
        <v>266</v>
      </c>
      <c r="B155" s="33" t="s">
        <v>267</v>
      </c>
      <c r="C155" s="34" t="s">
        <v>26</v>
      </c>
      <c r="D155" s="35">
        <v>585.79</v>
      </c>
      <c r="E155" s="43">
        <v>2.26</v>
      </c>
      <c r="F155" s="43">
        <v>6.17</v>
      </c>
      <c r="G155" s="43">
        <f t="shared" si="10"/>
        <v>8.43</v>
      </c>
      <c r="H155" s="44">
        <f t="shared" si="11"/>
        <v>4938.209699999999</v>
      </c>
    </row>
    <row r="156" spans="1:8" ht="12.75" customHeight="1">
      <c r="A156" s="32" t="s">
        <v>268</v>
      </c>
      <c r="B156" s="33" t="s">
        <v>269</v>
      </c>
      <c r="C156" s="34" t="s">
        <v>26</v>
      </c>
      <c r="D156" s="35">
        <v>585.79</v>
      </c>
      <c r="E156" s="43">
        <v>2.43</v>
      </c>
      <c r="F156" s="43">
        <v>4.17</v>
      </c>
      <c r="G156" s="43">
        <f t="shared" si="10"/>
        <v>6.6</v>
      </c>
      <c r="H156" s="44">
        <f t="shared" si="11"/>
        <v>3866.2139999999995</v>
      </c>
    </row>
    <row r="157" spans="1:8" ht="12.75">
      <c r="A157" s="32" t="s">
        <v>178</v>
      </c>
      <c r="B157" s="33" t="s">
        <v>177</v>
      </c>
      <c r="C157" s="34" t="s">
        <v>26</v>
      </c>
      <c r="D157" s="35">
        <v>484.23</v>
      </c>
      <c r="E157" s="43">
        <v>3.18</v>
      </c>
      <c r="F157" s="43">
        <v>7.9</v>
      </c>
      <c r="G157" s="43">
        <f t="shared" si="10"/>
        <v>11.08</v>
      </c>
      <c r="H157" s="44">
        <f t="shared" si="11"/>
        <v>5365.2684</v>
      </c>
    </row>
    <row r="158" spans="1:8" ht="12.75" customHeight="1">
      <c r="A158" s="32" t="s">
        <v>179</v>
      </c>
      <c r="B158" s="33" t="s">
        <v>180</v>
      </c>
      <c r="C158" s="34" t="s">
        <v>26</v>
      </c>
      <c r="D158" s="35">
        <v>399.95</v>
      </c>
      <c r="E158" s="43">
        <v>3.45</v>
      </c>
      <c r="F158" s="43">
        <v>3.79</v>
      </c>
      <c r="G158" s="43">
        <f t="shared" si="10"/>
        <v>7.24</v>
      </c>
      <c r="H158" s="44">
        <f t="shared" si="11"/>
        <v>2895.638</v>
      </c>
    </row>
    <row r="159" spans="1:8" ht="12.75" customHeight="1">
      <c r="A159" s="32"/>
      <c r="B159" s="25" t="s">
        <v>27</v>
      </c>
      <c r="C159" s="34"/>
      <c r="D159" s="42"/>
      <c r="E159" s="43"/>
      <c r="F159" s="43"/>
      <c r="G159" s="43"/>
      <c r="H159" s="41">
        <f>SUM(H152:H158)</f>
        <v>28391.040299999997</v>
      </c>
    </row>
    <row r="160" spans="1:14" ht="12.75" customHeight="1">
      <c r="A160" s="32"/>
      <c r="B160" s="33"/>
      <c r="C160" s="34"/>
      <c r="D160" s="35"/>
      <c r="E160" s="43"/>
      <c r="F160" s="43"/>
      <c r="G160" s="43"/>
      <c r="H160" s="44"/>
      <c r="I160" s="142"/>
      <c r="J160" s="142"/>
      <c r="K160" s="142"/>
      <c r="L160" s="143"/>
      <c r="M160" s="143"/>
      <c r="N160" s="143"/>
    </row>
    <row r="161" spans="1:9" ht="12.75">
      <c r="A161" s="124" t="s">
        <v>63</v>
      </c>
      <c r="B161" s="24" t="s">
        <v>113</v>
      </c>
      <c r="C161" s="34"/>
      <c r="D161" s="42"/>
      <c r="E161" s="43"/>
      <c r="F161" s="43"/>
      <c r="G161" s="43"/>
      <c r="H161" s="44"/>
      <c r="I161" s="65">
        <v>22</v>
      </c>
    </row>
    <row r="162" spans="1:8" ht="22.5">
      <c r="A162" s="32">
        <v>270210</v>
      </c>
      <c r="B162" s="117" t="s">
        <v>308</v>
      </c>
      <c r="C162" s="34" t="s">
        <v>26</v>
      </c>
      <c r="D162" s="35">
        <v>254.46</v>
      </c>
      <c r="E162" s="35">
        <v>4.51</v>
      </c>
      <c r="F162" s="43">
        <v>4.35</v>
      </c>
      <c r="G162" s="43">
        <f>F162+E162</f>
        <v>8.86</v>
      </c>
      <c r="H162" s="44">
        <f aca="true" t="shared" si="12" ref="H162:H171">G162*D162</f>
        <v>2254.5155999999997</v>
      </c>
    </row>
    <row r="163" spans="1:8" ht="12.75">
      <c r="A163" s="32" t="s">
        <v>182</v>
      </c>
      <c r="B163" s="117" t="s">
        <v>181</v>
      </c>
      <c r="C163" s="34" t="s">
        <v>26</v>
      </c>
      <c r="D163" s="35">
        <v>66.47</v>
      </c>
      <c r="E163" s="43">
        <v>190.08</v>
      </c>
      <c r="F163" s="43">
        <v>28.66</v>
      </c>
      <c r="G163" s="43">
        <f aca="true" t="shared" si="13" ref="G163:G169">F163+E163</f>
        <v>218.74</v>
      </c>
      <c r="H163" s="44">
        <f t="shared" si="12"/>
        <v>14539.6478</v>
      </c>
    </row>
    <row r="164" spans="1:8" ht="12.75">
      <c r="A164" s="32" t="s">
        <v>184</v>
      </c>
      <c r="B164" s="117" t="s">
        <v>183</v>
      </c>
      <c r="C164" s="34" t="s">
        <v>5</v>
      </c>
      <c r="D164" s="35">
        <v>30</v>
      </c>
      <c r="E164" s="43">
        <v>6.05</v>
      </c>
      <c r="F164" s="43">
        <v>5.01</v>
      </c>
      <c r="G164" s="43">
        <f t="shared" si="13"/>
        <v>11.059999999999999</v>
      </c>
      <c r="H164" s="44">
        <f t="shared" si="12"/>
        <v>331.79999999999995</v>
      </c>
    </row>
    <row r="165" spans="1:8" ht="12.75">
      <c r="A165" s="32" t="s">
        <v>64</v>
      </c>
      <c r="B165" s="33" t="s">
        <v>102</v>
      </c>
      <c r="C165" s="34" t="s">
        <v>26</v>
      </c>
      <c r="D165" s="35">
        <f>D16</f>
        <v>2863.54</v>
      </c>
      <c r="E165" s="43">
        <v>0.02</v>
      </c>
      <c r="F165" s="43">
        <v>0.84</v>
      </c>
      <c r="G165" s="43">
        <f t="shared" si="13"/>
        <v>0.86</v>
      </c>
      <c r="H165" s="44">
        <f t="shared" si="12"/>
        <v>2462.6444</v>
      </c>
    </row>
    <row r="166" spans="1:8" ht="12.75">
      <c r="A166" s="32" t="s">
        <v>192</v>
      </c>
      <c r="B166" s="33" t="s">
        <v>193</v>
      </c>
      <c r="C166" s="34" t="s">
        <v>194</v>
      </c>
      <c r="D166" s="35">
        <v>2825.78</v>
      </c>
      <c r="E166" s="43">
        <v>0.94</v>
      </c>
      <c r="F166" s="43">
        <v>0</v>
      </c>
      <c r="G166" s="43">
        <f t="shared" si="13"/>
        <v>0.94</v>
      </c>
      <c r="H166" s="44">
        <f t="shared" si="12"/>
        <v>2656.2332</v>
      </c>
    </row>
    <row r="167" spans="1:8" ht="12.75">
      <c r="A167" s="32" t="s">
        <v>196</v>
      </c>
      <c r="B167" s="33" t="s">
        <v>195</v>
      </c>
      <c r="C167" s="34" t="s">
        <v>197</v>
      </c>
      <c r="D167" s="147">
        <v>2992</v>
      </c>
      <c r="E167" s="43">
        <v>5.5</v>
      </c>
      <c r="F167" s="43">
        <v>0</v>
      </c>
      <c r="G167" s="43">
        <f t="shared" si="13"/>
        <v>5.5</v>
      </c>
      <c r="H167" s="44">
        <f t="shared" si="12"/>
        <v>16456</v>
      </c>
    </row>
    <row r="168" spans="1:8" ht="12.75">
      <c r="A168" s="32" t="s">
        <v>280</v>
      </c>
      <c r="B168" s="33" t="s">
        <v>281</v>
      </c>
      <c r="C168" s="34" t="s">
        <v>282</v>
      </c>
      <c r="D168" s="35">
        <v>17.28</v>
      </c>
      <c r="E168" s="43">
        <v>26.27</v>
      </c>
      <c r="F168" s="43">
        <v>47.31</v>
      </c>
      <c r="G168" s="43">
        <f t="shared" si="13"/>
        <v>73.58</v>
      </c>
      <c r="H168" s="44">
        <f t="shared" si="12"/>
        <v>1271.4624000000001</v>
      </c>
    </row>
    <row r="169" spans="1:8" ht="12.75">
      <c r="A169" s="32"/>
      <c r="B169" s="117" t="s">
        <v>285</v>
      </c>
      <c r="C169" s="64" t="s">
        <v>59</v>
      </c>
      <c r="D169" s="35">
        <v>24</v>
      </c>
      <c r="E169" s="43">
        <v>1.41</v>
      </c>
      <c r="F169" s="43">
        <v>14.33</v>
      </c>
      <c r="G169" s="43">
        <f t="shared" si="13"/>
        <v>15.74</v>
      </c>
      <c r="H169" s="44">
        <f t="shared" si="12"/>
        <v>377.76</v>
      </c>
    </row>
    <row r="170" spans="1:8" ht="56.25">
      <c r="A170" s="32">
        <v>271711</v>
      </c>
      <c r="B170" s="33" t="s">
        <v>303</v>
      </c>
      <c r="C170" s="34" t="s">
        <v>304</v>
      </c>
      <c r="D170" s="35">
        <v>311.53</v>
      </c>
      <c r="E170" s="35">
        <v>11.02</v>
      </c>
      <c r="F170" s="43">
        <v>13.57</v>
      </c>
      <c r="G170" s="43">
        <f>E170+F170</f>
        <v>24.59</v>
      </c>
      <c r="H170" s="44">
        <f t="shared" si="12"/>
        <v>7660.5226999999995</v>
      </c>
    </row>
    <row r="171" spans="1:8" ht="12.75">
      <c r="A171" s="32">
        <v>270236</v>
      </c>
      <c r="B171" s="117" t="s">
        <v>305</v>
      </c>
      <c r="C171" s="64" t="s">
        <v>306</v>
      </c>
      <c r="D171" s="35">
        <v>894.86</v>
      </c>
      <c r="E171" s="43">
        <v>44.87</v>
      </c>
      <c r="F171" s="43">
        <v>6.47</v>
      </c>
      <c r="G171" s="43">
        <f>E171+F171</f>
        <v>51.339999999999996</v>
      </c>
      <c r="H171" s="44">
        <f t="shared" si="12"/>
        <v>45942.1124</v>
      </c>
    </row>
    <row r="172" spans="1:8" ht="12.75">
      <c r="A172" s="32"/>
      <c r="B172" s="25" t="s">
        <v>27</v>
      </c>
      <c r="C172" s="34"/>
      <c r="D172" s="35"/>
      <c r="E172" s="43"/>
      <c r="F172" s="43"/>
      <c r="G172" s="43"/>
      <c r="H172" s="41">
        <f>SUM(H162:H171)</f>
        <v>93952.6985</v>
      </c>
    </row>
    <row r="173" spans="1:8" ht="12.75">
      <c r="A173" s="32"/>
      <c r="B173" s="33"/>
      <c r="C173" s="34"/>
      <c r="D173" s="42"/>
      <c r="E173" s="43"/>
      <c r="F173" s="43"/>
      <c r="G173" s="43"/>
      <c r="H173" s="44"/>
    </row>
    <row r="174" spans="1:12" ht="12.75">
      <c r="A174" s="32"/>
      <c r="B174" s="63" t="s">
        <v>65</v>
      </c>
      <c r="C174" s="34"/>
      <c r="D174" s="42"/>
      <c r="E174" s="43"/>
      <c r="F174" s="43"/>
      <c r="G174" s="43"/>
      <c r="H174" s="41">
        <f>H21+H25+H36+H47+H60+H64+H68+H72+H80+H85+H89+H95+H103+H108+H117+H123+H130+H136+H141+H149+H159+H172</f>
        <v>1383735.8555588317</v>
      </c>
      <c r="L174" s="129"/>
    </row>
    <row r="175" spans="1:15" ht="12.75">
      <c r="A175" s="32"/>
      <c r="B175" s="145" t="s">
        <v>271</v>
      </c>
      <c r="C175" s="34"/>
      <c r="D175" s="42"/>
      <c r="E175" s="43"/>
      <c r="F175" s="43"/>
      <c r="G175" s="43"/>
      <c r="H175" s="41">
        <f>H174*0.2409</f>
        <v>333341.9676041226</v>
      </c>
      <c r="I175" s="142"/>
      <c r="J175" s="142"/>
      <c r="K175" s="142"/>
      <c r="L175" s="143"/>
      <c r="M175" s="143"/>
      <c r="N175" s="143"/>
      <c r="O175" s="143"/>
    </row>
    <row r="176" spans="1:10" ht="13.5" thickBot="1">
      <c r="A176" s="133"/>
      <c r="B176" s="134" t="s">
        <v>66</v>
      </c>
      <c r="C176" s="135"/>
      <c r="D176" s="136"/>
      <c r="E176" s="137"/>
      <c r="F176" s="137"/>
      <c r="G176" s="137"/>
      <c r="H176" s="138">
        <f>H175+H174</f>
        <v>1717077.8231629543</v>
      </c>
      <c r="J176" s="65">
        <f>H176/D18</f>
        <v>1380.565083950114</v>
      </c>
    </row>
    <row r="178" spans="9:14" ht="12.75">
      <c r="I178" s="142"/>
      <c r="J178" s="142"/>
      <c r="K178" s="142"/>
      <c r="L178" s="143"/>
      <c r="M178" s="143"/>
      <c r="N178" s="143"/>
    </row>
    <row r="181" ht="12.75">
      <c r="H181" s="130"/>
    </row>
  </sheetData>
  <sheetProtection/>
  <mergeCells count="4">
    <mergeCell ref="A11:H11"/>
    <mergeCell ref="B8:H8"/>
    <mergeCell ref="B9:H9"/>
    <mergeCell ref="B10:H10"/>
  </mergeCells>
  <printOptions/>
  <pageMargins left="0.73" right="0.28" top="0.26" bottom="0.47" header="0.17" footer="0.2755905511811024"/>
  <pageSetup horizontalDpi="300" verticalDpi="300" orientation="portrait" paperSize="9" scale="77" r:id="rId2"/>
  <headerFooter alignWithMargins="0">
    <oddFooter>&amp;CPágina &amp;P de &amp;N</oddFooter>
  </headerFooter>
  <rowBreaks count="1" manualBreakCount="1">
    <brk id="8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showGridLines="0" view="pageBreakPreview" zoomScaleNormal="70" zoomScaleSheetLayoutView="100" zoomScalePageLayoutView="0" workbookViewId="0" topLeftCell="A37">
      <selection activeCell="F11" sqref="F11"/>
    </sheetView>
  </sheetViews>
  <sheetFormatPr defaultColWidth="11.421875" defaultRowHeight="12.75"/>
  <cols>
    <col min="1" max="1" width="4.00390625" style="83" customWidth="1"/>
    <col min="2" max="2" width="29.28125" style="83" customWidth="1"/>
    <col min="3" max="3" width="9.7109375" style="83" customWidth="1"/>
    <col min="4" max="4" width="8.8515625" style="83" customWidth="1"/>
    <col min="5" max="5" width="9.7109375" style="83" customWidth="1"/>
    <col min="6" max="6" width="7.00390625" style="83" customWidth="1"/>
    <col min="7" max="7" width="9.7109375" style="83" customWidth="1"/>
    <col min="8" max="8" width="7.00390625" style="83" customWidth="1"/>
    <col min="9" max="9" width="9.7109375" style="83" customWidth="1"/>
    <col min="10" max="10" width="7.00390625" style="83" customWidth="1"/>
    <col min="11" max="11" width="9.7109375" style="83" customWidth="1"/>
    <col min="12" max="12" width="7.00390625" style="83" customWidth="1"/>
    <col min="13" max="13" width="10.7109375" style="83" customWidth="1"/>
    <col min="14" max="14" width="7.00390625" style="83" customWidth="1"/>
    <col min="15" max="15" width="10.421875" style="83" customWidth="1"/>
    <col min="16" max="16" width="7.00390625" style="83" customWidth="1"/>
    <col min="17" max="17" width="9.8515625" style="83" customWidth="1"/>
    <col min="18" max="18" width="7.00390625" style="83" customWidth="1"/>
    <col min="19" max="19" width="10.7109375" style="83" customWidth="1"/>
    <col min="20" max="20" width="7.00390625" style="83" customWidth="1"/>
    <col min="21" max="16384" width="11.421875" style="83" customWidth="1"/>
  </cols>
  <sheetData>
    <row r="1" spans="1:20" ht="11.25">
      <c r="A1" s="82"/>
      <c r="B1" s="82"/>
      <c r="C1" s="82"/>
      <c r="D1" s="82"/>
      <c r="F1" s="82"/>
      <c r="H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1.25">
      <c r="A2" s="82"/>
      <c r="B2" s="82"/>
      <c r="C2" s="82"/>
      <c r="D2" s="82"/>
      <c r="F2" s="82"/>
      <c r="H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1.25">
      <c r="A3" s="82"/>
      <c r="B3" s="82"/>
      <c r="C3" s="82"/>
      <c r="D3" s="82"/>
      <c r="F3" s="82"/>
      <c r="H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1.25">
      <c r="A4" s="82"/>
      <c r="B4" s="82"/>
      <c r="C4" s="82"/>
      <c r="D4" s="82"/>
      <c r="F4" s="82"/>
      <c r="H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1.25">
      <c r="A5" s="82"/>
      <c r="B5" s="82"/>
      <c r="C5" s="82"/>
      <c r="D5" s="82"/>
      <c r="F5" s="82"/>
      <c r="H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11.25">
      <c r="A6" s="82"/>
      <c r="B6" s="82"/>
      <c r="C6" s="82"/>
      <c r="D6" s="82"/>
      <c r="F6" s="82"/>
      <c r="H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11.25">
      <c r="A7" s="82"/>
      <c r="B7" s="82"/>
      <c r="C7" s="82"/>
      <c r="D7" s="82"/>
      <c r="F7" s="82"/>
      <c r="H7" s="82"/>
      <c r="L7" s="82"/>
      <c r="M7" s="82"/>
      <c r="N7" s="82"/>
      <c r="O7" s="82"/>
      <c r="P7" s="82"/>
      <c r="Q7" s="82"/>
      <c r="R7" s="82"/>
      <c r="S7" s="82"/>
      <c r="T7" s="82"/>
    </row>
    <row r="8" spans="1:20" ht="11.25">
      <c r="A8" s="82"/>
      <c r="B8" s="82"/>
      <c r="C8" s="82"/>
      <c r="D8" s="82"/>
      <c r="F8" s="82"/>
      <c r="H8" s="82"/>
      <c r="L8" s="82"/>
      <c r="M8" s="82"/>
      <c r="N8" s="82"/>
      <c r="O8" s="82"/>
      <c r="P8" s="82"/>
      <c r="Q8" s="82"/>
      <c r="R8" s="82"/>
      <c r="S8" s="82"/>
      <c r="T8" s="82"/>
    </row>
    <row r="9" spans="1:11" s="87" customFormat="1" ht="15" customHeight="1">
      <c r="A9" s="84" t="s">
        <v>273</v>
      </c>
      <c r="B9" s="85"/>
      <c r="C9" s="86"/>
      <c r="D9" s="86"/>
      <c r="E9" s="86"/>
      <c r="F9" s="86"/>
      <c r="G9" s="86"/>
      <c r="K9" s="88"/>
    </row>
    <row r="10" spans="1:11" s="87" customFormat="1" ht="15" customHeight="1">
      <c r="A10" s="84" t="s">
        <v>274</v>
      </c>
      <c r="C10" s="86"/>
      <c r="D10" s="86"/>
      <c r="E10" s="86"/>
      <c r="F10" s="86"/>
      <c r="G10" s="89"/>
      <c r="K10" s="86"/>
    </row>
    <row r="11" ht="17.25" customHeight="1">
      <c r="A11" s="82" t="s">
        <v>275</v>
      </c>
    </row>
    <row r="12" spans="1:20" ht="17.25" customHeight="1">
      <c r="A12" s="166" t="s">
        <v>114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ht="17.25" customHeight="1">
      <c r="A13" s="82"/>
    </row>
    <row r="14" spans="1:20" ht="12.75" customHeight="1">
      <c r="A14" s="183" t="s">
        <v>115</v>
      </c>
      <c r="B14" s="184" t="s">
        <v>116</v>
      </c>
      <c r="C14" s="175" t="s">
        <v>117</v>
      </c>
      <c r="D14" s="176"/>
      <c r="E14" s="167" t="s">
        <v>291</v>
      </c>
      <c r="F14" s="168"/>
      <c r="G14" s="167" t="s">
        <v>292</v>
      </c>
      <c r="H14" s="168"/>
      <c r="I14" s="167" t="s">
        <v>293</v>
      </c>
      <c r="J14" s="168"/>
      <c r="K14" s="167" t="s">
        <v>294</v>
      </c>
      <c r="L14" s="168"/>
      <c r="M14" s="167" t="s">
        <v>295</v>
      </c>
      <c r="N14" s="168"/>
      <c r="O14" s="167" t="s">
        <v>296</v>
      </c>
      <c r="P14" s="168"/>
      <c r="Q14" s="167" t="s">
        <v>297</v>
      </c>
      <c r="R14" s="168"/>
      <c r="S14" s="167" t="s">
        <v>298</v>
      </c>
      <c r="T14" s="168"/>
    </row>
    <row r="15" spans="1:20" ht="10.5" customHeight="1">
      <c r="A15" s="183"/>
      <c r="B15" s="185"/>
      <c r="C15" s="172" t="s">
        <v>112</v>
      </c>
      <c r="D15" s="172" t="s">
        <v>118</v>
      </c>
      <c r="E15" s="164" t="s">
        <v>119</v>
      </c>
      <c r="F15" s="164" t="s">
        <v>118</v>
      </c>
      <c r="G15" s="164" t="s">
        <v>119</v>
      </c>
      <c r="H15" s="164" t="s">
        <v>118</v>
      </c>
      <c r="I15" s="164" t="s">
        <v>119</v>
      </c>
      <c r="J15" s="164" t="s">
        <v>118</v>
      </c>
      <c r="K15" s="164" t="s">
        <v>119</v>
      </c>
      <c r="L15" s="164" t="s">
        <v>118</v>
      </c>
      <c r="M15" s="164" t="s">
        <v>119</v>
      </c>
      <c r="N15" s="164" t="s">
        <v>118</v>
      </c>
      <c r="O15" s="164" t="s">
        <v>119</v>
      </c>
      <c r="P15" s="164" t="s">
        <v>118</v>
      </c>
      <c r="Q15" s="164" t="s">
        <v>119</v>
      </c>
      <c r="R15" s="164" t="s">
        <v>118</v>
      </c>
      <c r="S15" s="164" t="s">
        <v>119</v>
      </c>
      <c r="T15" s="164" t="s">
        <v>118</v>
      </c>
    </row>
    <row r="16" spans="1:20" ht="24" customHeight="1">
      <c r="A16" s="183"/>
      <c r="B16" s="186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1:22" ht="19.5" customHeight="1">
      <c r="A17" s="90" t="s">
        <v>120</v>
      </c>
      <c r="B17" s="91" t="str">
        <f>'sao luiz ueg'!B13</f>
        <v>SERVICOS PRELIMINARES</v>
      </c>
      <c r="C17" s="92">
        <f>'sao luiz ueg'!H21</f>
        <v>28884.7959</v>
      </c>
      <c r="D17" s="93">
        <f aca="true" t="shared" si="0" ref="D17:D38">C17/$C$39</f>
        <v>0.020874501288639852</v>
      </c>
      <c r="E17" s="149">
        <f>$C17*F17</f>
        <v>15886.637745000002</v>
      </c>
      <c r="F17" s="150">
        <v>0.55</v>
      </c>
      <c r="G17" s="149">
        <f>$C17*H17</f>
        <v>1854.40389678</v>
      </c>
      <c r="H17" s="150">
        <v>0.0642</v>
      </c>
      <c r="I17" s="149">
        <f>$C17*J17</f>
        <v>1854.40389678</v>
      </c>
      <c r="J17" s="150">
        <v>0.0642</v>
      </c>
      <c r="K17" s="149">
        <f>$C17*L17</f>
        <v>1854.40389678</v>
      </c>
      <c r="L17" s="150">
        <v>0.0642</v>
      </c>
      <c r="M17" s="149">
        <f>$C17*N17</f>
        <v>1854.40389678</v>
      </c>
      <c r="N17" s="150">
        <v>0.0642</v>
      </c>
      <c r="O17" s="149">
        <f>$C17*P17</f>
        <v>1854.40389678</v>
      </c>
      <c r="P17" s="150">
        <v>0.0642</v>
      </c>
      <c r="Q17" s="149">
        <f>$C17*R17</f>
        <v>1854.40389678</v>
      </c>
      <c r="R17" s="150">
        <v>0.0642</v>
      </c>
      <c r="S17" s="149">
        <f>$C17*T17</f>
        <v>1871.73477432</v>
      </c>
      <c r="T17" s="150">
        <v>0.0648</v>
      </c>
      <c r="U17" s="111">
        <f>E17+G17+I17+K17+M17+O17+Q17+S17</f>
        <v>28884.795900000005</v>
      </c>
      <c r="V17" s="152">
        <f>F17+H17+J17+L17+N17+P17+R17+T17</f>
        <v>1.0000000000000002</v>
      </c>
    </row>
    <row r="18" spans="1:22" ht="19.5" customHeight="1">
      <c r="A18" s="90" t="s">
        <v>121</v>
      </c>
      <c r="B18" s="91" t="str">
        <f>'sao luiz ueg'!B23</f>
        <v>TRANSPORTE</v>
      </c>
      <c r="C18" s="92">
        <f>'sao luiz ueg'!H25</f>
        <v>2164.5602</v>
      </c>
      <c r="D18" s="93">
        <f t="shared" si="0"/>
        <v>0.0015642871371037983</v>
      </c>
      <c r="E18" s="149">
        <f>$C18*F18</f>
        <v>173.164816</v>
      </c>
      <c r="F18" s="150">
        <v>0.08</v>
      </c>
      <c r="G18" s="149">
        <f>$C18*H18</f>
        <v>281.392826</v>
      </c>
      <c r="H18" s="150">
        <v>0.13</v>
      </c>
      <c r="I18" s="149">
        <f>$C18*J18</f>
        <v>281.392826</v>
      </c>
      <c r="J18" s="150">
        <v>0.13</v>
      </c>
      <c r="K18" s="149">
        <f>$C18*L18</f>
        <v>281.392826</v>
      </c>
      <c r="L18" s="150">
        <v>0.13</v>
      </c>
      <c r="M18" s="149">
        <f>$C18*N18</f>
        <v>281.392826</v>
      </c>
      <c r="N18" s="150">
        <v>0.13</v>
      </c>
      <c r="O18" s="149">
        <f>$C18*P18</f>
        <v>281.392826</v>
      </c>
      <c r="P18" s="150">
        <v>0.13</v>
      </c>
      <c r="Q18" s="149">
        <f>$C18*R18</f>
        <v>281.392826</v>
      </c>
      <c r="R18" s="150">
        <v>0.13</v>
      </c>
      <c r="S18" s="149">
        <f>$C18*T18</f>
        <v>303.038428</v>
      </c>
      <c r="T18" s="150">
        <v>0.14</v>
      </c>
      <c r="U18" s="111">
        <f aca="true" t="shared" si="1" ref="U18:U38">E18+G18+I18+K18+M18+O18+Q18+S18</f>
        <v>2164.5602</v>
      </c>
      <c r="V18" s="152">
        <f aca="true" t="shared" si="2" ref="V18:V37">F18+H18+J18+L18+N18+P18+R18+T18</f>
        <v>1</v>
      </c>
    </row>
    <row r="19" spans="1:22" ht="19.5" customHeight="1">
      <c r="A19" s="90" t="s">
        <v>122</v>
      </c>
      <c r="B19" s="91" t="str">
        <f>'sao luiz ueg'!B27</f>
        <v>SERVICO EM TERRA</v>
      </c>
      <c r="C19" s="92">
        <f>'sao luiz ueg'!H36</f>
        <v>45018.58212</v>
      </c>
      <c r="D19" s="93">
        <f t="shared" si="0"/>
        <v>0.03253408657378393</v>
      </c>
      <c r="E19" s="149">
        <f>$C19*F19</f>
        <v>36014.865696</v>
      </c>
      <c r="F19" s="150">
        <v>0.8</v>
      </c>
      <c r="G19" s="149">
        <f>$C19*H19</f>
        <v>9003.716424</v>
      </c>
      <c r="H19" s="150">
        <v>0.2</v>
      </c>
      <c r="I19" s="125"/>
      <c r="J19" s="126"/>
      <c r="K19" s="125"/>
      <c r="L19" s="126"/>
      <c r="M19" s="125"/>
      <c r="N19" s="126"/>
      <c r="O19" s="125"/>
      <c r="P19" s="126"/>
      <c r="Q19" s="125"/>
      <c r="R19" s="126"/>
      <c r="S19" s="125"/>
      <c r="T19" s="126"/>
      <c r="U19" s="111">
        <f t="shared" si="1"/>
        <v>45018.58212</v>
      </c>
      <c r="V19" s="152">
        <f t="shared" si="2"/>
        <v>1</v>
      </c>
    </row>
    <row r="20" spans="1:22" ht="19.5" customHeight="1">
      <c r="A20" s="90" t="s">
        <v>123</v>
      </c>
      <c r="B20" s="91" t="str">
        <f>'sao luiz ueg'!B38</f>
        <v>FUNDACOES E SONDAGENS</v>
      </c>
      <c r="C20" s="92">
        <f>'sao luiz ueg'!H47</f>
        <v>100986.18529999998</v>
      </c>
      <c r="D20" s="93">
        <f t="shared" si="0"/>
        <v>0.07298082570767524</v>
      </c>
      <c r="E20" s="125"/>
      <c r="F20" s="126"/>
      <c r="G20" s="149">
        <f>$C20*H20</f>
        <v>50493.09264999999</v>
      </c>
      <c r="H20" s="150">
        <v>0.5</v>
      </c>
      <c r="I20" s="149">
        <f>$C20*J20</f>
        <v>50493.09264999999</v>
      </c>
      <c r="J20" s="150">
        <v>0.5</v>
      </c>
      <c r="K20" s="125"/>
      <c r="L20" s="126"/>
      <c r="M20" s="125"/>
      <c r="N20" s="126"/>
      <c r="O20" s="125"/>
      <c r="P20" s="126"/>
      <c r="Q20" s="125"/>
      <c r="R20" s="126"/>
      <c r="S20" s="125"/>
      <c r="T20" s="94"/>
      <c r="U20" s="111">
        <f t="shared" si="1"/>
        <v>100986.18529999998</v>
      </c>
      <c r="V20" s="152">
        <f t="shared" si="2"/>
        <v>1</v>
      </c>
    </row>
    <row r="21" spans="1:22" ht="19.5" customHeight="1">
      <c r="A21" s="90" t="s">
        <v>124</v>
      </c>
      <c r="B21" s="127" t="str">
        <f>'sao luiz ueg'!B49</f>
        <v>ESTRUTURA</v>
      </c>
      <c r="C21" s="128">
        <f>'sao luiz ueg'!H60</f>
        <v>248077.28820000004</v>
      </c>
      <c r="D21" s="126">
        <f t="shared" si="0"/>
        <v>0.17928081230489776</v>
      </c>
      <c r="E21" s="125"/>
      <c r="F21" s="126"/>
      <c r="G21" s="125"/>
      <c r="H21" s="126"/>
      <c r="I21" s="149">
        <f>$C21*J21</f>
        <v>74423.18646000001</v>
      </c>
      <c r="J21" s="150">
        <v>0.3</v>
      </c>
      <c r="K21" s="149">
        <f>$C21*L21</f>
        <v>49615.45764000001</v>
      </c>
      <c r="L21" s="150">
        <v>0.2</v>
      </c>
      <c r="M21" s="149">
        <f>$C21*N21</f>
        <v>124038.64410000002</v>
      </c>
      <c r="N21" s="150">
        <v>0.5</v>
      </c>
      <c r="O21" s="125"/>
      <c r="P21" s="126"/>
      <c r="Q21" s="125"/>
      <c r="R21" s="126"/>
      <c r="S21" s="94"/>
      <c r="T21" s="125"/>
      <c r="U21" s="111">
        <f t="shared" si="1"/>
        <v>248077.28820000004</v>
      </c>
      <c r="V21" s="152">
        <f t="shared" si="2"/>
        <v>1</v>
      </c>
    </row>
    <row r="22" spans="1:22" ht="21" customHeight="1">
      <c r="A22" s="90" t="s">
        <v>125</v>
      </c>
      <c r="B22" s="146" t="str">
        <f>'sao luiz ueg'!B62</f>
        <v>INST. ELET./TELEFONICA/CABEAMENTO ESTRUTURADO</v>
      </c>
      <c r="C22" s="92">
        <f>'sao luiz ueg'!H64</f>
        <v>165634.399438832</v>
      </c>
      <c r="D22" s="93">
        <f t="shared" si="0"/>
        <v>0.11970087988501199</v>
      </c>
      <c r="E22" s="149">
        <f>$C22*F22</f>
        <v>8281.7199719416</v>
      </c>
      <c r="F22" s="150">
        <v>0.05</v>
      </c>
      <c r="G22" s="149">
        <f>$C22*H22</f>
        <v>24845.159915824803</v>
      </c>
      <c r="H22" s="150">
        <v>0.15</v>
      </c>
      <c r="I22" s="149">
        <f>$C22*J22</f>
        <v>24845.159915824803</v>
      </c>
      <c r="J22" s="150">
        <v>0.15</v>
      </c>
      <c r="K22" s="149">
        <f>$C22*L22</f>
        <v>16563.4399438832</v>
      </c>
      <c r="L22" s="150">
        <v>0.1</v>
      </c>
      <c r="M22" s="149">
        <f>$C22*N22</f>
        <v>16563.4399438832</v>
      </c>
      <c r="N22" s="150">
        <v>0.1</v>
      </c>
      <c r="O22" s="149">
        <f>$C22*P22</f>
        <v>16563.4399438832</v>
      </c>
      <c r="P22" s="150">
        <v>0.1</v>
      </c>
      <c r="Q22" s="149">
        <f>$C22*R22</f>
        <v>24845.159915824803</v>
      </c>
      <c r="R22" s="150">
        <v>0.15</v>
      </c>
      <c r="S22" s="149">
        <f>$C22*T22</f>
        <v>33126.8798877664</v>
      </c>
      <c r="T22" s="150">
        <v>0.2</v>
      </c>
      <c r="U22" s="111">
        <f t="shared" si="1"/>
        <v>165634.39943883204</v>
      </c>
      <c r="V22" s="152">
        <f t="shared" si="2"/>
        <v>1</v>
      </c>
    </row>
    <row r="23" spans="1:22" ht="19.5" customHeight="1">
      <c r="A23" s="90" t="s">
        <v>126</v>
      </c>
      <c r="B23" s="91" t="str">
        <f>'sao luiz ueg'!B66</f>
        <v>INSTALACOES HIDRO-SANITARIAS</v>
      </c>
      <c r="C23" s="92">
        <f>'sao luiz ueg'!H68</f>
        <v>92007.45219999997</v>
      </c>
      <c r="D23" s="93">
        <f t="shared" si="0"/>
        <v>0.06649206337349847</v>
      </c>
      <c r="E23" s="149">
        <f>$C23*F23</f>
        <v>4600.3726099999985</v>
      </c>
      <c r="F23" s="150">
        <v>0.05</v>
      </c>
      <c r="G23" s="149">
        <f>$C23*H23</f>
        <v>4600.3726099999985</v>
      </c>
      <c r="H23" s="150">
        <v>0.05</v>
      </c>
      <c r="I23" s="149">
        <f>$C23*J23</f>
        <v>4600.3726099999985</v>
      </c>
      <c r="J23" s="150">
        <v>0.05</v>
      </c>
      <c r="K23" s="149">
        <f>$C23*L23</f>
        <v>18401.490439999994</v>
      </c>
      <c r="L23" s="150">
        <v>0.2</v>
      </c>
      <c r="M23" s="149">
        <f>$C23*N23</f>
        <v>13801.117829999996</v>
      </c>
      <c r="N23" s="150">
        <v>0.15</v>
      </c>
      <c r="O23" s="149">
        <f>$C23*P23</f>
        <v>9200.745219999997</v>
      </c>
      <c r="P23" s="150">
        <v>0.1</v>
      </c>
      <c r="Q23" s="149">
        <f>$C23*R23</f>
        <v>23001.863049999993</v>
      </c>
      <c r="R23" s="150">
        <v>0.25</v>
      </c>
      <c r="S23" s="149">
        <f>$C23*T23</f>
        <v>13801.117829999996</v>
      </c>
      <c r="T23" s="150">
        <v>0.15</v>
      </c>
      <c r="U23" s="111">
        <f t="shared" si="1"/>
        <v>92007.45219999997</v>
      </c>
      <c r="V23" s="152">
        <f t="shared" si="2"/>
        <v>1</v>
      </c>
    </row>
    <row r="24" spans="1:22" ht="19.5" customHeight="1">
      <c r="A24" s="90" t="s">
        <v>200</v>
      </c>
      <c r="B24" s="91" t="str">
        <f>'sao luiz ueg'!B70</f>
        <v>INSTALACOES ESPECIAIS</v>
      </c>
      <c r="C24" s="92">
        <f>'sao luiz ueg'!H72</f>
        <v>1336.6</v>
      </c>
      <c r="D24" s="93">
        <f t="shared" si="0"/>
        <v>0.000965935799546225</v>
      </c>
      <c r="E24" s="125"/>
      <c r="F24" s="126"/>
      <c r="G24" s="125"/>
      <c r="H24" s="126"/>
      <c r="I24" s="125"/>
      <c r="J24" s="126"/>
      <c r="K24" s="125"/>
      <c r="L24" s="126"/>
      <c r="M24" s="149">
        <f>$C24*N24</f>
        <v>935.6199999999999</v>
      </c>
      <c r="N24" s="150">
        <v>0.7</v>
      </c>
      <c r="O24" s="125"/>
      <c r="P24" s="126"/>
      <c r="Q24" s="149">
        <f>$C24*R24</f>
        <v>400.97999999999996</v>
      </c>
      <c r="R24" s="150">
        <v>0.3</v>
      </c>
      <c r="S24" s="125"/>
      <c r="T24" s="126"/>
      <c r="U24" s="111">
        <f t="shared" si="1"/>
        <v>1336.6</v>
      </c>
      <c r="V24" s="152">
        <f t="shared" si="2"/>
        <v>1</v>
      </c>
    </row>
    <row r="25" spans="1:22" ht="19.5" customHeight="1">
      <c r="A25" s="90" t="s">
        <v>127</v>
      </c>
      <c r="B25" s="91" t="str">
        <f>'sao luiz ueg'!B75</f>
        <v>ALVENARIAS E DIVISORIAS</v>
      </c>
      <c r="C25" s="92">
        <f>'sao luiz ueg'!H80</f>
        <v>44500.77819999999</v>
      </c>
      <c r="D25" s="93">
        <f t="shared" si="0"/>
        <v>0.032159879373818805</v>
      </c>
      <c r="E25" s="125"/>
      <c r="F25" s="126"/>
      <c r="G25" s="125"/>
      <c r="H25" s="126"/>
      <c r="I25" s="125"/>
      <c r="J25" s="126"/>
      <c r="K25" s="149">
        <f>$C25*L25</f>
        <v>13350.233459999998</v>
      </c>
      <c r="L25" s="150">
        <v>0.3</v>
      </c>
      <c r="M25" s="149">
        <f>$C25*N25</f>
        <v>22250.389099999997</v>
      </c>
      <c r="N25" s="150">
        <v>0.5</v>
      </c>
      <c r="O25" s="149">
        <f>$C25*P25</f>
        <v>8900.155639999999</v>
      </c>
      <c r="P25" s="150">
        <v>0.2</v>
      </c>
      <c r="Q25" s="125"/>
      <c r="R25" s="126"/>
      <c r="S25" s="125"/>
      <c r="T25" s="126"/>
      <c r="U25" s="111">
        <f t="shared" si="1"/>
        <v>44500.77819999999</v>
      </c>
      <c r="V25" s="152">
        <f t="shared" si="2"/>
        <v>1</v>
      </c>
    </row>
    <row r="26" spans="1:22" ht="19.5" customHeight="1">
      <c r="A26" s="90" t="s">
        <v>128</v>
      </c>
      <c r="B26" s="91" t="str">
        <f>'sao luiz ueg'!B82</f>
        <v>IMPERMEABILIZAÇÃO</v>
      </c>
      <c r="C26" s="92">
        <f>'sao luiz ueg'!H85</f>
        <v>6460.403399999999</v>
      </c>
      <c r="D26" s="93">
        <f t="shared" si="0"/>
        <v>0.004668812601803195</v>
      </c>
      <c r="E26" s="125"/>
      <c r="F26" s="126"/>
      <c r="G26" s="149">
        <f>$C26*H26</f>
        <v>3230.2016999999996</v>
      </c>
      <c r="H26" s="150">
        <v>0.5</v>
      </c>
      <c r="I26" s="149">
        <f>$C26*J26</f>
        <v>3230.2016999999996</v>
      </c>
      <c r="J26" s="150">
        <v>0.5</v>
      </c>
      <c r="K26" s="125"/>
      <c r="L26" s="126"/>
      <c r="M26" s="125"/>
      <c r="N26" s="126"/>
      <c r="O26" s="125"/>
      <c r="P26" s="126"/>
      <c r="Q26" s="125"/>
      <c r="R26" s="126"/>
      <c r="S26" s="125"/>
      <c r="T26" s="126"/>
      <c r="U26" s="111">
        <f t="shared" si="1"/>
        <v>6460.403399999999</v>
      </c>
      <c r="V26" s="152">
        <f t="shared" si="2"/>
        <v>1</v>
      </c>
    </row>
    <row r="27" spans="1:22" ht="19.5" customHeight="1">
      <c r="A27" s="90" t="s">
        <v>129</v>
      </c>
      <c r="B27" s="91" t="str">
        <f>'sao luiz ueg'!B87</f>
        <v>ESTRUTURAS METÁLICAS</v>
      </c>
      <c r="C27" s="92">
        <f>'sao luiz ueg'!H89</f>
        <v>78448.92</v>
      </c>
      <c r="D27" s="93">
        <f t="shared" si="0"/>
        <v>0.05669356596119845</v>
      </c>
      <c r="E27" s="125"/>
      <c r="F27" s="126"/>
      <c r="G27" s="125"/>
      <c r="H27" s="126"/>
      <c r="I27" s="125"/>
      <c r="J27" s="126"/>
      <c r="K27" s="125"/>
      <c r="L27" s="126"/>
      <c r="M27" s="149">
        <f>$C27*N27</f>
        <v>23534.676</v>
      </c>
      <c r="N27" s="150">
        <v>0.3</v>
      </c>
      <c r="O27" s="149">
        <f>$C27*P27</f>
        <v>54914.244</v>
      </c>
      <c r="P27" s="150">
        <v>0.7</v>
      </c>
      <c r="Q27" s="125"/>
      <c r="R27" s="126"/>
      <c r="S27" s="125"/>
      <c r="T27" s="126"/>
      <c r="U27" s="111">
        <f t="shared" si="1"/>
        <v>78448.92</v>
      </c>
      <c r="V27" s="152">
        <f t="shared" si="2"/>
        <v>1</v>
      </c>
    </row>
    <row r="28" spans="1:22" ht="19.5" customHeight="1">
      <c r="A28" s="90" t="s">
        <v>130</v>
      </c>
      <c r="B28" s="91" t="str">
        <f>'sao luiz ueg'!B91</f>
        <v>COBERTURAS</v>
      </c>
      <c r="C28" s="92">
        <f>'sao luiz ueg'!H95</f>
        <v>43119.6302</v>
      </c>
      <c r="D28" s="93">
        <f t="shared" si="0"/>
        <v>0.031161749568587877</v>
      </c>
      <c r="E28" s="125"/>
      <c r="F28" s="126"/>
      <c r="G28" s="125"/>
      <c r="H28" s="126"/>
      <c r="I28" s="125"/>
      <c r="J28" s="126"/>
      <c r="K28" s="125"/>
      <c r="L28" s="126"/>
      <c r="M28" s="125"/>
      <c r="N28" s="126"/>
      <c r="O28" s="149">
        <f>$C28*P28</f>
        <v>43119.6302</v>
      </c>
      <c r="P28" s="150">
        <v>1</v>
      </c>
      <c r="Q28" s="125"/>
      <c r="R28" s="126"/>
      <c r="S28" s="125"/>
      <c r="T28" s="126"/>
      <c r="U28" s="111">
        <f t="shared" si="1"/>
        <v>43119.6302</v>
      </c>
      <c r="V28" s="152">
        <f t="shared" si="2"/>
        <v>1</v>
      </c>
    </row>
    <row r="29" spans="1:22" ht="19.5" customHeight="1">
      <c r="A29" s="90" t="s">
        <v>131</v>
      </c>
      <c r="B29" s="91" t="str">
        <f>'sao luiz ueg'!B97</f>
        <v>ESQUADRIAS METALICAS</v>
      </c>
      <c r="C29" s="92">
        <f>'sao luiz ueg'!H103</f>
        <v>72671.4413</v>
      </c>
      <c r="D29" s="93">
        <f t="shared" si="0"/>
        <v>0.05251829025609163</v>
      </c>
      <c r="E29" s="125"/>
      <c r="F29" s="126"/>
      <c r="G29" s="125"/>
      <c r="H29" s="126"/>
      <c r="I29" s="125"/>
      <c r="J29" s="126"/>
      <c r="K29" s="125"/>
      <c r="L29" s="126"/>
      <c r="M29" s="125"/>
      <c r="N29" s="126"/>
      <c r="O29" s="149">
        <f>$C29*P29</f>
        <v>14534.288260000001</v>
      </c>
      <c r="P29" s="150">
        <v>0.2</v>
      </c>
      <c r="Q29" s="149">
        <f>$C29*R29</f>
        <v>58137.153040000005</v>
      </c>
      <c r="R29" s="150">
        <v>0.8</v>
      </c>
      <c r="S29" s="125"/>
      <c r="T29" s="126"/>
      <c r="U29" s="111">
        <f t="shared" si="1"/>
        <v>72671.4413</v>
      </c>
      <c r="V29" s="152">
        <f t="shared" si="2"/>
        <v>1</v>
      </c>
    </row>
    <row r="30" spans="1:22" ht="19.5" customHeight="1">
      <c r="A30" s="90" t="s">
        <v>132</v>
      </c>
      <c r="B30" s="91" t="str">
        <f>'sao luiz ueg'!B105</f>
        <v>VIDROS</v>
      </c>
      <c r="C30" s="92">
        <f>'sao luiz ueg'!H108</f>
        <v>6515.0215</v>
      </c>
      <c r="D30" s="93">
        <f t="shared" si="0"/>
        <v>0.004708284080250895</v>
      </c>
      <c r="E30" s="125"/>
      <c r="F30" s="126"/>
      <c r="G30" s="125"/>
      <c r="H30" s="126"/>
      <c r="I30" s="125"/>
      <c r="J30" s="126"/>
      <c r="K30" s="125"/>
      <c r="L30" s="126"/>
      <c r="M30" s="125"/>
      <c r="N30" s="126"/>
      <c r="O30" s="125"/>
      <c r="P30" s="126"/>
      <c r="Q30" s="149">
        <f>$C30*R30</f>
        <v>6515.0215</v>
      </c>
      <c r="R30" s="150">
        <v>1</v>
      </c>
      <c r="S30" s="125"/>
      <c r="T30" s="126"/>
      <c r="U30" s="111">
        <f t="shared" si="1"/>
        <v>6515.0215</v>
      </c>
      <c r="V30" s="152">
        <f t="shared" si="2"/>
        <v>1</v>
      </c>
    </row>
    <row r="31" spans="1:22" ht="19.5" customHeight="1">
      <c r="A31" s="90" t="s">
        <v>133</v>
      </c>
      <c r="B31" s="91" t="str">
        <f>'sao luiz ueg'!B110</f>
        <v>REVESTIMENTO DE PAREDES</v>
      </c>
      <c r="C31" s="92">
        <f>'sao luiz ueg'!H117</f>
        <v>107124.8464</v>
      </c>
      <c r="D31" s="93">
        <f t="shared" si="0"/>
        <v>0.07741712117211623</v>
      </c>
      <c r="E31" s="125"/>
      <c r="F31" s="126"/>
      <c r="G31" s="125"/>
      <c r="H31" s="126"/>
      <c r="I31" s="125"/>
      <c r="J31" s="126"/>
      <c r="K31" s="125"/>
      <c r="L31" s="126"/>
      <c r="M31" s="149">
        <f>$C31*N31</f>
        <v>37493.69624</v>
      </c>
      <c r="N31" s="150">
        <v>0.35</v>
      </c>
      <c r="O31" s="149">
        <f>$C31*P31</f>
        <v>37493.69624</v>
      </c>
      <c r="P31" s="150">
        <v>0.35</v>
      </c>
      <c r="Q31" s="149">
        <f>$C31*R31</f>
        <v>32137.453919999996</v>
      </c>
      <c r="R31" s="150">
        <v>0.3</v>
      </c>
      <c r="S31" s="125"/>
      <c r="T31" s="126"/>
      <c r="U31" s="111">
        <f t="shared" si="1"/>
        <v>107124.8464</v>
      </c>
      <c r="V31" s="152">
        <f t="shared" si="2"/>
        <v>1</v>
      </c>
    </row>
    <row r="32" spans="1:22" ht="19.5" customHeight="1">
      <c r="A32" s="90" t="s">
        <v>134</v>
      </c>
      <c r="B32" s="112" t="str">
        <f>'sao luiz ueg'!B119</f>
        <v>FORROS</v>
      </c>
      <c r="C32" s="92">
        <f>'sao luiz ueg'!H123</f>
        <v>22959.1272</v>
      </c>
      <c r="D32" s="93">
        <f t="shared" si="0"/>
        <v>0.01659213144457241</v>
      </c>
      <c r="E32" s="125"/>
      <c r="F32" s="126"/>
      <c r="G32" s="125"/>
      <c r="H32" s="126"/>
      <c r="I32" s="125"/>
      <c r="J32" s="126"/>
      <c r="K32" s="125"/>
      <c r="L32" s="126"/>
      <c r="M32" s="125"/>
      <c r="N32" s="126"/>
      <c r="O32" s="149">
        <f>$C32*P32</f>
        <v>4591.82544</v>
      </c>
      <c r="P32" s="150">
        <v>0.2</v>
      </c>
      <c r="Q32" s="149">
        <f>$C32*R32</f>
        <v>18367.30176</v>
      </c>
      <c r="R32" s="150">
        <v>0.8</v>
      </c>
      <c r="S32" s="125"/>
      <c r="T32" s="126"/>
      <c r="U32" s="111">
        <f t="shared" si="1"/>
        <v>22959.1272</v>
      </c>
      <c r="V32" s="152">
        <f t="shared" si="2"/>
        <v>1</v>
      </c>
    </row>
    <row r="33" spans="1:22" ht="19.5" customHeight="1">
      <c r="A33" s="90" t="s">
        <v>135</v>
      </c>
      <c r="B33" s="91" t="str">
        <f>'sao luiz ueg'!B125</f>
        <v>REVESTIMENTO DE PISO</v>
      </c>
      <c r="C33" s="92">
        <f>'sao luiz ueg'!H130</f>
        <v>73395.1616</v>
      </c>
      <c r="D33" s="93">
        <f t="shared" si="0"/>
        <v>0.05304130936923568</v>
      </c>
      <c r="E33" s="125"/>
      <c r="F33" s="126"/>
      <c r="G33" s="125"/>
      <c r="H33" s="126"/>
      <c r="I33" s="125"/>
      <c r="J33" s="126"/>
      <c r="K33" s="125"/>
      <c r="L33" s="126"/>
      <c r="M33" s="125"/>
      <c r="N33" s="126"/>
      <c r="O33" s="149">
        <f>$C33*P33</f>
        <v>14679.032320000002</v>
      </c>
      <c r="P33" s="150">
        <v>0.2</v>
      </c>
      <c r="Q33" s="149">
        <f>$C33*R33</f>
        <v>25688.30656</v>
      </c>
      <c r="R33" s="150">
        <v>0.35</v>
      </c>
      <c r="S33" s="149">
        <f aca="true" t="shared" si="3" ref="S33:S38">$C33*T33</f>
        <v>33027.822720000004</v>
      </c>
      <c r="T33" s="150">
        <v>0.45</v>
      </c>
      <c r="U33" s="111">
        <f t="shared" si="1"/>
        <v>73395.1616</v>
      </c>
      <c r="V33" s="152">
        <f t="shared" si="2"/>
        <v>1</v>
      </c>
    </row>
    <row r="34" spans="1:22" ht="19.5" customHeight="1">
      <c r="A34" s="90" t="s">
        <v>136</v>
      </c>
      <c r="B34" s="91" t="str">
        <f>'sao luiz ueg'!B132</f>
        <v>FERRAGENS</v>
      </c>
      <c r="C34" s="92">
        <f>'sao luiz ueg'!H136</f>
        <v>2644.9500000000003</v>
      </c>
      <c r="D34" s="93">
        <f t="shared" si="0"/>
        <v>0.001911455852917693</v>
      </c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49">
        <f t="shared" si="3"/>
        <v>2644.9500000000003</v>
      </c>
      <c r="T34" s="150">
        <v>1</v>
      </c>
      <c r="U34" s="111">
        <f t="shared" si="1"/>
        <v>2644.9500000000003</v>
      </c>
      <c r="V34" s="152">
        <f t="shared" si="2"/>
        <v>1</v>
      </c>
    </row>
    <row r="35" spans="1:22" ht="19.5" customHeight="1">
      <c r="A35" s="90" t="s">
        <v>137</v>
      </c>
      <c r="B35" s="91" t="str">
        <f>'sao luiz ueg'!B138</f>
        <v>MARCENARIA </v>
      </c>
      <c r="C35" s="92">
        <f>'sao luiz ueg'!H141</f>
        <v>2991.5735999999997</v>
      </c>
      <c r="D35" s="93">
        <f t="shared" si="0"/>
        <v>0.0021619542400249728</v>
      </c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49">
        <f t="shared" si="3"/>
        <v>2991.5735999999997</v>
      </c>
      <c r="T35" s="150">
        <v>1</v>
      </c>
      <c r="U35" s="111">
        <f t="shared" si="1"/>
        <v>2991.5735999999997</v>
      </c>
      <c r="V35" s="152">
        <f t="shared" si="2"/>
        <v>1</v>
      </c>
    </row>
    <row r="36" spans="1:22" ht="19.5" customHeight="1">
      <c r="A36" s="90" t="s">
        <v>138</v>
      </c>
      <c r="B36" s="91" t="str">
        <f>'sao luiz ueg'!B143</f>
        <v>ADMINISTRAÇÃO</v>
      </c>
      <c r="C36" s="92">
        <f>'sao luiz ueg'!H149</f>
        <v>116450.4</v>
      </c>
      <c r="D36" s="93">
        <f t="shared" si="0"/>
        <v>0.0841565241893444</v>
      </c>
      <c r="E36" s="149">
        <f>$C36*F36</f>
        <v>14556.3</v>
      </c>
      <c r="F36" s="150">
        <v>0.125</v>
      </c>
      <c r="G36" s="149">
        <f>$C36*H36</f>
        <v>14556.3</v>
      </c>
      <c r="H36" s="150">
        <v>0.125</v>
      </c>
      <c r="I36" s="149">
        <f>$C36*J36</f>
        <v>14556.3</v>
      </c>
      <c r="J36" s="150">
        <v>0.125</v>
      </c>
      <c r="K36" s="149">
        <f>$C36*L36</f>
        <v>14556.3</v>
      </c>
      <c r="L36" s="150">
        <v>0.125</v>
      </c>
      <c r="M36" s="149">
        <f>$C36*N36</f>
        <v>14556.3</v>
      </c>
      <c r="N36" s="150">
        <v>0.125</v>
      </c>
      <c r="O36" s="149">
        <f>$C36*P36</f>
        <v>14556.3</v>
      </c>
      <c r="P36" s="150">
        <v>0.125</v>
      </c>
      <c r="Q36" s="149">
        <f>$C36*R36</f>
        <v>14556.3</v>
      </c>
      <c r="R36" s="150">
        <v>0.125</v>
      </c>
      <c r="S36" s="149">
        <f t="shared" si="3"/>
        <v>14556.3</v>
      </c>
      <c r="T36" s="150">
        <v>0.125</v>
      </c>
      <c r="U36" s="111">
        <f t="shared" si="1"/>
        <v>116450.40000000001</v>
      </c>
      <c r="V36" s="152">
        <f t="shared" si="2"/>
        <v>1</v>
      </c>
    </row>
    <row r="37" spans="1:22" ht="19.5" customHeight="1">
      <c r="A37" s="90" t="s">
        <v>290</v>
      </c>
      <c r="B37" s="91" t="str">
        <f>'sao luiz ueg'!B151</f>
        <v>PINTURA</v>
      </c>
      <c r="C37" s="92">
        <f>'sao luiz ueg'!H159</f>
        <v>28391.040299999997</v>
      </c>
      <c r="D37" s="93">
        <f t="shared" si="0"/>
        <v>0.02051767335936675</v>
      </c>
      <c r="E37" s="125"/>
      <c r="F37" s="126"/>
      <c r="G37" s="125"/>
      <c r="H37" s="126"/>
      <c r="I37" s="125"/>
      <c r="J37" s="126"/>
      <c r="K37" s="125"/>
      <c r="L37" s="126"/>
      <c r="M37" s="125"/>
      <c r="N37" s="126"/>
      <c r="O37" s="149">
        <f>$C37*P37</f>
        <v>7097.760074999999</v>
      </c>
      <c r="P37" s="150">
        <v>0.25</v>
      </c>
      <c r="Q37" s="149">
        <f>$C37*R37</f>
        <v>10646.6401125</v>
      </c>
      <c r="R37" s="150">
        <v>0.375</v>
      </c>
      <c r="S37" s="149">
        <f t="shared" si="3"/>
        <v>10646.6401125</v>
      </c>
      <c r="T37" s="150">
        <v>0.375</v>
      </c>
      <c r="U37" s="111">
        <f t="shared" si="1"/>
        <v>28391.0403</v>
      </c>
      <c r="V37" s="152">
        <f t="shared" si="2"/>
        <v>1</v>
      </c>
    </row>
    <row r="38" spans="1:22" ht="19.5" customHeight="1" thickBot="1">
      <c r="A38" s="90" t="s">
        <v>139</v>
      </c>
      <c r="B38" s="91" t="str">
        <f>'sao luiz ueg'!B161</f>
        <v>DIVERSOS</v>
      </c>
      <c r="C38" s="92">
        <f>'sao luiz ueg'!H172</f>
        <v>93952.6985</v>
      </c>
      <c r="D38" s="93">
        <f t="shared" si="0"/>
        <v>0.06789785646051394</v>
      </c>
      <c r="E38" s="149">
        <f>$C38*F38</f>
        <v>14092.904774999999</v>
      </c>
      <c r="F38" s="150">
        <v>0.15</v>
      </c>
      <c r="G38" s="149">
        <f>$C38*H38</f>
        <v>14092.904774999999</v>
      </c>
      <c r="H38" s="150">
        <v>0.15</v>
      </c>
      <c r="I38" s="149">
        <f>$C38*J38</f>
        <v>10945.489375250001</v>
      </c>
      <c r="J38" s="150">
        <v>0.1165</v>
      </c>
      <c r="K38" s="149">
        <f>$C38*L38</f>
        <v>10964.279914949999</v>
      </c>
      <c r="L38" s="150">
        <v>0.1167</v>
      </c>
      <c r="M38" s="149">
        <f>$C38*N38</f>
        <v>10964.279914949999</v>
      </c>
      <c r="N38" s="150">
        <v>0.1167</v>
      </c>
      <c r="O38" s="149">
        <f>$C38*P38</f>
        <v>10964.279914949999</v>
      </c>
      <c r="P38" s="150">
        <v>0.1167</v>
      </c>
      <c r="Q38" s="149">
        <f>$C38*R38</f>
        <v>10964.279914949999</v>
      </c>
      <c r="R38" s="150">
        <v>0.1167</v>
      </c>
      <c r="S38" s="149">
        <f t="shared" si="3"/>
        <v>10964.279914949999</v>
      </c>
      <c r="T38" s="150">
        <v>0.1167</v>
      </c>
      <c r="U38" s="111">
        <f t="shared" si="1"/>
        <v>93952.69849999997</v>
      </c>
      <c r="V38" s="152">
        <f>F38+H38+J38+L38+N38+P38+R38+T38</f>
        <v>1</v>
      </c>
    </row>
    <row r="39" spans="1:21" ht="19.5" customHeight="1" thickTop="1">
      <c r="A39" s="96"/>
      <c r="B39" s="97"/>
      <c r="C39" s="98">
        <f>SUM(C17:C38)</f>
        <v>1383735.8555588317</v>
      </c>
      <c r="D39" s="99">
        <f>SUM(D17:D38)</f>
        <v>1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11">
        <f>SUM(U17:U38)</f>
        <v>1383735.855558832</v>
      </c>
    </row>
    <row r="40" spans="1:23" ht="19.5" customHeight="1">
      <c r="A40" s="177"/>
      <c r="B40" s="178"/>
      <c r="C40" s="181" t="s">
        <v>140</v>
      </c>
      <c r="D40" s="182"/>
      <c r="E40" s="101">
        <f>SUM(E17:E38)</f>
        <v>93605.9656139416</v>
      </c>
      <c r="F40" s="102">
        <f>SUMPRODUCT($D17:$D38,F17:F38)</f>
        <v>0.06764727909441802</v>
      </c>
      <c r="G40" s="101">
        <f>SUM(G17:G38)</f>
        <v>122957.5447976048</v>
      </c>
      <c r="H40" s="102">
        <f>SUMPRODUCT($D17:$D38,H17:H38)</f>
        <v>0.08885911592422203</v>
      </c>
      <c r="I40" s="101">
        <f>SUM(I17:I38)</f>
        <v>185229.5994338548</v>
      </c>
      <c r="J40" s="102">
        <f>SUMPRODUCT($D17:$D38,J17:J38)</f>
        <v>0.13386196410950738</v>
      </c>
      <c r="K40" s="101">
        <f>SUM(K17:K38)</f>
        <v>125586.9981216132</v>
      </c>
      <c r="L40" s="102">
        <f>SUMPRODUCT($D17:$D38,L17:L38)</f>
        <v>0.09075937261949027</v>
      </c>
      <c r="M40" s="101">
        <f>SUM(M17:M38)</f>
        <v>266273.9598516132</v>
      </c>
      <c r="N40" s="102">
        <f>SUMPRODUCT($D17:$D38,N17:N38)</f>
        <v>0.19243120627533106</v>
      </c>
      <c r="O40" s="101">
        <f>SUM(O17:O38)</f>
        <v>238751.19397661317</v>
      </c>
      <c r="P40" s="102">
        <f>SUMPRODUCT($D17:$D38,P17:P38)</f>
        <v>0.17254101858926812</v>
      </c>
      <c r="Q40" s="101">
        <f>SUM(Q17:Q38)</f>
        <v>227396.2564960548</v>
      </c>
      <c r="R40" s="102">
        <f>SUMPRODUCT($D17:$D38,R17:R38)</f>
        <v>0.16433501783056653</v>
      </c>
      <c r="S40" s="101">
        <f>SUM(S17:S38)</f>
        <v>123934.33726753641</v>
      </c>
      <c r="T40" s="102">
        <f>SUMPRODUCT($D17:$D38,T17:T38)</f>
        <v>0.08956502555719685</v>
      </c>
      <c r="U40" s="95">
        <f>E40+G40+I40+K40+M40+O40+Q40+S40</f>
        <v>1383735.8555588322</v>
      </c>
      <c r="V40" s="95">
        <f>C39-U40</f>
        <v>0</v>
      </c>
      <c r="W40" s="151">
        <f>F40+H40+J40+L40+N40+P40+R40+T40</f>
        <v>1.0000000000000002</v>
      </c>
    </row>
    <row r="41" spans="1:21" ht="19.5" customHeight="1">
      <c r="A41" s="179"/>
      <c r="B41" s="180"/>
      <c r="C41" s="181" t="s">
        <v>141</v>
      </c>
      <c r="D41" s="182"/>
      <c r="E41" s="101">
        <f>E40</f>
        <v>93605.9656139416</v>
      </c>
      <c r="F41" s="102">
        <f>F40</f>
        <v>0.06764727909441802</v>
      </c>
      <c r="G41" s="101">
        <f aca="true" t="shared" si="4" ref="G41:T41">E41+G40</f>
        <v>216563.5104115464</v>
      </c>
      <c r="H41" s="102">
        <f t="shared" si="4"/>
        <v>0.15650639501864005</v>
      </c>
      <c r="I41" s="101">
        <f t="shared" si="4"/>
        <v>401793.1098454012</v>
      </c>
      <c r="J41" s="102">
        <f t="shared" si="4"/>
        <v>0.2903683591281474</v>
      </c>
      <c r="K41" s="101">
        <f t="shared" si="4"/>
        <v>527380.1079670144</v>
      </c>
      <c r="L41" s="102">
        <f t="shared" si="4"/>
        <v>0.3811277317476377</v>
      </c>
      <c r="M41" s="101">
        <f t="shared" si="4"/>
        <v>793654.0678186277</v>
      </c>
      <c r="N41" s="102">
        <f t="shared" si="4"/>
        <v>0.5735589380229688</v>
      </c>
      <c r="O41" s="101">
        <f t="shared" si="4"/>
        <v>1032405.2617952409</v>
      </c>
      <c r="P41" s="102">
        <f t="shared" si="4"/>
        <v>0.7460999566122368</v>
      </c>
      <c r="Q41" s="101">
        <f t="shared" si="4"/>
        <v>1259801.5182912957</v>
      </c>
      <c r="R41" s="102">
        <f t="shared" si="4"/>
        <v>0.9104349744428033</v>
      </c>
      <c r="S41" s="101">
        <f t="shared" si="4"/>
        <v>1383735.8555588322</v>
      </c>
      <c r="T41" s="102">
        <f t="shared" si="4"/>
        <v>1.0000000000000002</v>
      </c>
      <c r="U41" s="95"/>
    </row>
    <row r="42" spans="1:22" ht="22.5" customHeight="1">
      <c r="A42" s="103"/>
      <c r="B42" s="104" t="s">
        <v>142</v>
      </c>
      <c r="C42" s="169" t="s">
        <v>143</v>
      </c>
      <c r="D42" s="170"/>
      <c r="E42" s="101">
        <f>SUM(E17:E38)*(1+$B$43)</f>
        <v>116155.64273034013</v>
      </c>
      <c r="F42" s="102">
        <f>SUMPRODUCT(D17:D38,F17:F38)</f>
        <v>0.06764727909441802</v>
      </c>
      <c r="G42" s="101">
        <f>SUM(G17:G38)*(1+$B$43)</f>
        <v>152578.01733934777</v>
      </c>
      <c r="H42" s="102">
        <f>SUMPRODUCT(D17:D38,H17:H38)</f>
        <v>0.08885911592422203</v>
      </c>
      <c r="I42" s="101">
        <f>SUM(I17:I38)*(1+$B$43)</f>
        <v>229851.4099374704</v>
      </c>
      <c r="J42" s="102">
        <f>SUMPRODUCT(D17:D38,J17:J38)</f>
        <v>0.13386196410950738</v>
      </c>
      <c r="K42" s="101">
        <f>SUM(K17:K38)*(1+$B$43)</f>
        <v>155840.9059691098</v>
      </c>
      <c r="L42" s="102">
        <f>SUMPRODUCT(D17:D38,L17:L38)</f>
        <v>0.09075937261949027</v>
      </c>
      <c r="M42" s="101">
        <f>SUM(M17:M38)*(1+$B$43)</f>
        <v>330419.3567798668</v>
      </c>
      <c r="N42" s="102">
        <f>SUMPRODUCT(D17:D38,N17:N38)</f>
        <v>0.19243120627533106</v>
      </c>
      <c r="O42" s="101">
        <f>SUM(O17:O38)*(1+$B$43)</f>
        <v>296266.35660557926</v>
      </c>
      <c r="P42" s="102">
        <f>SUMPRODUCT(D17:D38,P17:P38)</f>
        <v>0.17254101858926812</v>
      </c>
      <c r="Q42" s="101">
        <f>SUM(Q17:Q38)*(1+$B$43)</f>
        <v>282176.0146859544</v>
      </c>
      <c r="R42" s="102">
        <f>SUMPRODUCT(D17:D38,R17:R38)</f>
        <v>0.16433501783056653</v>
      </c>
      <c r="S42" s="101">
        <f>SUM(S17:S38)*(1+$B$43)</f>
        <v>153790.11911528592</v>
      </c>
      <c r="T42" s="102">
        <f>SUMPRODUCT(D17:D38,T17:T38)</f>
        <v>0.08956502555719685</v>
      </c>
      <c r="V42" s="95"/>
    </row>
    <row r="43" spans="1:20" ht="22.5" customHeight="1">
      <c r="A43" s="96"/>
      <c r="B43" s="105">
        <v>0.2409</v>
      </c>
      <c r="C43" s="181" t="s">
        <v>144</v>
      </c>
      <c r="D43" s="182"/>
      <c r="E43" s="101">
        <f>E42</f>
        <v>116155.64273034013</v>
      </c>
      <c r="F43" s="102">
        <f>F42</f>
        <v>0.06764727909441802</v>
      </c>
      <c r="G43" s="101">
        <f aca="true" t="shared" si="5" ref="G43:L43">E43+G42</f>
        <v>268733.6600696879</v>
      </c>
      <c r="H43" s="102">
        <f t="shared" si="5"/>
        <v>0.15650639501864005</v>
      </c>
      <c r="I43" s="101">
        <f t="shared" si="5"/>
        <v>498585.07000715827</v>
      </c>
      <c r="J43" s="102">
        <f t="shared" si="5"/>
        <v>0.2903683591281474</v>
      </c>
      <c r="K43" s="101">
        <f t="shared" si="5"/>
        <v>654425.9759762681</v>
      </c>
      <c r="L43" s="102">
        <f t="shared" si="5"/>
        <v>0.3811277317476377</v>
      </c>
      <c r="M43" s="101">
        <f>M42+K43</f>
        <v>984845.3327561349</v>
      </c>
      <c r="N43" s="102">
        <f>N42+L43</f>
        <v>0.5735589380229688</v>
      </c>
      <c r="O43" s="101">
        <f aca="true" t="shared" si="6" ref="O43:T43">M43+O42</f>
        <v>1281111.6893617143</v>
      </c>
      <c r="P43" s="102">
        <f t="shared" si="6"/>
        <v>0.7460999566122368</v>
      </c>
      <c r="Q43" s="101">
        <f t="shared" si="6"/>
        <v>1563287.7040476687</v>
      </c>
      <c r="R43" s="102">
        <f t="shared" si="6"/>
        <v>0.9104349744428033</v>
      </c>
      <c r="S43" s="101">
        <f t="shared" si="6"/>
        <v>1717077.8231629548</v>
      </c>
      <c r="T43" s="102">
        <f t="shared" si="6"/>
        <v>1.0000000000000002</v>
      </c>
    </row>
    <row r="44" spans="1:20" ht="11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1:20" ht="11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1:20" ht="11.25">
      <c r="A46" s="106"/>
      <c r="B46" s="106"/>
      <c r="C46" s="173"/>
      <c r="D46" s="173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1:20" ht="11.25">
      <c r="A47" s="106"/>
      <c r="B47" s="106"/>
      <c r="C47" s="173"/>
      <c r="D47" s="173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1:20" ht="11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1:20" ht="11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1:20" ht="11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1:20" ht="11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25">
        <f>$C51*L51</f>
        <v>0</v>
      </c>
      <c r="L51" s="106"/>
      <c r="M51" s="106"/>
      <c r="N51" s="106"/>
      <c r="O51" s="106"/>
      <c r="P51" s="106"/>
      <c r="Q51" s="106"/>
      <c r="R51" s="106"/>
      <c r="S51" s="106"/>
      <c r="T51" s="106"/>
    </row>
    <row r="52" spans="1:20" ht="11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1:20" ht="11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1:20" ht="11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1:20" ht="11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1:20" ht="11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1:20" ht="11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1:20" ht="11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1:20" ht="11.2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1:20" ht="11.25">
      <c r="A60" s="188"/>
      <c r="B60" s="188"/>
      <c r="C60" s="188"/>
      <c r="D60" s="174"/>
      <c r="E60" s="174"/>
      <c r="F60" s="174"/>
      <c r="G60" s="174"/>
      <c r="H60" s="171"/>
      <c r="I60" s="171"/>
      <c r="J60" s="107"/>
      <c r="K60" s="171"/>
      <c r="L60" s="171"/>
      <c r="M60" s="107"/>
      <c r="N60" s="107"/>
      <c r="O60" s="107"/>
      <c r="P60" s="107"/>
      <c r="Q60" s="107"/>
      <c r="R60" s="107"/>
      <c r="S60" s="107"/>
      <c r="T60" s="107"/>
    </row>
    <row r="61" spans="1:20" ht="11.25">
      <c r="A61" s="188"/>
      <c r="B61" s="188"/>
      <c r="C61" s="188"/>
      <c r="D61" s="174"/>
      <c r="E61" s="174"/>
      <c r="F61" s="174"/>
      <c r="G61" s="174"/>
      <c r="H61" s="171"/>
      <c r="I61" s="171"/>
      <c r="J61" s="107"/>
      <c r="K61" s="171"/>
      <c r="L61" s="171"/>
      <c r="M61" s="107"/>
      <c r="N61" s="107"/>
      <c r="O61" s="107"/>
      <c r="P61" s="107"/>
      <c r="Q61" s="107"/>
      <c r="R61" s="107"/>
      <c r="S61" s="107"/>
      <c r="T61" s="107"/>
    </row>
    <row r="62" spans="1:20" ht="11.25">
      <c r="A62" s="188"/>
      <c r="B62" s="188"/>
      <c r="C62" s="188"/>
      <c r="D62" s="174"/>
      <c r="E62" s="174"/>
      <c r="F62" s="174"/>
      <c r="G62" s="174"/>
      <c r="H62" s="171"/>
      <c r="I62" s="171"/>
      <c r="J62" s="107"/>
      <c r="K62" s="171"/>
      <c r="L62" s="171"/>
      <c r="M62" s="107"/>
      <c r="N62" s="107"/>
      <c r="O62" s="107"/>
      <c r="P62" s="107"/>
      <c r="Q62" s="107"/>
      <c r="R62" s="107"/>
      <c r="S62" s="107"/>
      <c r="T62" s="107"/>
    </row>
    <row r="79" spans="1:20" ht="16.5" customHeight="1">
      <c r="A79" s="84" t="s">
        <v>145</v>
      </c>
      <c r="B79" s="85"/>
      <c r="C79" s="108"/>
      <c r="D79" s="95"/>
      <c r="E79" s="95"/>
      <c r="F79" s="95"/>
      <c r="I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0" ht="16.5" customHeight="1">
      <c r="A80" s="189" t="s">
        <v>148</v>
      </c>
      <c r="B80" s="189"/>
      <c r="C80" s="189"/>
      <c r="D80" s="189"/>
      <c r="E80" s="189"/>
      <c r="F80" s="189"/>
      <c r="G80" s="189"/>
      <c r="H80" s="189"/>
      <c r="I80" s="189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1:20" ht="16.5" customHeight="1">
      <c r="A81" s="190" t="s">
        <v>146</v>
      </c>
      <c r="B81" s="190"/>
      <c r="C81" s="190"/>
      <c r="D81" s="190"/>
      <c r="E81" s="190"/>
      <c r="F81" s="190"/>
      <c r="G81" s="190"/>
      <c r="H81" s="190"/>
      <c r="I81" s="190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</row>
    <row r="82" spans="1:20" ht="16.5" customHeight="1">
      <c r="A82" s="187" t="s">
        <v>147</v>
      </c>
      <c r="B82" s="187"/>
      <c r="C82" s="187"/>
      <c r="D82" s="187"/>
      <c r="E82" s="187"/>
      <c r="F82" s="187"/>
      <c r="G82" s="187"/>
      <c r="H82" s="187"/>
      <c r="I82" s="187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</row>
  </sheetData>
  <sheetProtection/>
  <mergeCells count="52">
    <mergeCell ref="C47:D47"/>
    <mergeCell ref="C43:D43"/>
    <mergeCell ref="A60:C60"/>
    <mergeCell ref="D60:G60"/>
    <mergeCell ref="A80:I80"/>
    <mergeCell ref="A81:I81"/>
    <mergeCell ref="A82:I82"/>
    <mergeCell ref="A61:C61"/>
    <mergeCell ref="A62:C62"/>
    <mergeCell ref="H61:I61"/>
    <mergeCell ref="H62:I62"/>
    <mergeCell ref="D61:G61"/>
    <mergeCell ref="A40:B41"/>
    <mergeCell ref="C40:D40"/>
    <mergeCell ref="C41:D41"/>
    <mergeCell ref="A14:A16"/>
    <mergeCell ref="I14:J14"/>
    <mergeCell ref="I15:I16"/>
    <mergeCell ref="J15:J16"/>
    <mergeCell ref="E14:F14"/>
    <mergeCell ref="E15:E16"/>
    <mergeCell ref="B14:B16"/>
    <mergeCell ref="K62:L62"/>
    <mergeCell ref="K14:L14"/>
    <mergeCell ref="K15:K16"/>
    <mergeCell ref="L15:L16"/>
    <mergeCell ref="F15:F16"/>
    <mergeCell ref="G14:H14"/>
    <mergeCell ref="D62:G62"/>
    <mergeCell ref="C14:D14"/>
    <mergeCell ref="H60:I60"/>
    <mergeCell ref="G15:G16"/>
    <mergeCell ref="P15:P16"/>
    <mergeCell ref="Q15:Q16"/>
    <mergeCell ref="R15:R16"/>
    <mergeCell ref="C42:D42"/>
    <mergeCell ref="K61:L61"/>
    <mergeCell ref="K60:L60"/>
    <mergeCell ref="H15:H16"/>
    <mergeCell ref="C15:C16"/>
    <mergeCell ref="D15:D16"/>
    <mergeCell ref="C46:D46"/>
    <mergeCell ref="S15:S16"/>
    <mergeCell ref="T15:T16"/>
    <mergeCell ref="A12:T12"/>
    <mergeCell ref="M14:N14"/>
    <mergeCell ref="O14:P14"/>
    <mergeCell ref="Q14:R14"/>
    <mergeCell ref="S14:T14"/>
    <mergeCell ref="M15:M16"/>
    <mergeCell ref="N15:N16"/>
    <mergeCell ref="O15:O16"/>
  </mergeCells>
  <printOptions horizontalCentered="1" verticalCentered="1"/>
  <pageMargins left="0.1968503937007874" right="0.15748031496062992" top="0.5118110236220472" bottom="0.4330708661417323" header="0" footer="0"/>
  <pageSetup horizontalDpi="300" verticalDpi="300" orientation="landscape" scale="70" r:id="rId2"/>
  <headerFooter alignWithMargins="0">
    <oddFooter>&amp;CPágina &amp;P de &amp;N</oddFooter>
  </headerFooter>
  <colBreaks count="1" manualBreakCount="1">
    <brk id="20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Santana</cp:lastModifiedBy>
  <cp:lastPrinted>2013-06-26T13:29:11Z</cp:lastPrinted>
  <dcterms:created xsi:type="dcterms:W3CDTF">2094-09-15T23:21:08Z</dcterms:created>
  <dcterms:modified xsi:type="dcterms:W3CDTF">2013-08-16T19:38:10Z</dcterms:modified>
  <cp:category/>
  <cp:version/>
  <cp:contentType/>
  <cp:contentStatus/>
</cp:coreProperties>
</file>