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535c5ee461c61d/Estado de Goiás - Secretarias/SEDI/"/>
    </mc:Choice>
  </mc:AlternateContent>
  <xr:revisionPtr revIDLastSave="2" documentId="8_{ECBD5D06-518A-4CFB-8290-7E4DBDE9FA9D}" xr6:coauthVersionLast="46" xr6:coauthVersionMax="46" xr10:uidLastSave="{59056F59-0DDE-4AA6-BE0F-5663723BBB06}"/>
  <bookViews>
    <workbookView xWindow="-28920" yWindow="-45" windowWidth="29040" windowHeight="15840" xr2:uid="{516784D2-F0A1-4B8B-B405-77D00AEFB7A7}"/>
  </bookViews>
  <sheets>
    <sheet name="Tabela Adesão" sheetId="2" r:id="rId1"/>
    <sheet name="Controle Adesões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C11" i="2" s="1"/>
  <c r="E12" i="2"/>
  <c r="C12" i="2" s="1"/>
  <c r="E13" i="2"/>
  <c r="C13" i="2" s="1"/>
  <c r="E14" i="2"/>
  <c r="C14" i="2" s="1"/>
  <c r="E15" i="2"/>
  <c r="C15" i="2" s="1"/>
  <c r="E16" i="2"/>
  <c r="C16" i="2" s="1"/>
  <c r="E17" i="2"/>
  <c r="C17" i="2" s="1"/>
  <c r="E10" i="2"/>
  <c r="C10" i="2" s="1"/>
  <c r="E7" i="2"/>
  <c r="E5" i="2" s="1"/>
  <c r="E20" i="2"/>
  <c r="E18" i="2" s="1"/>
  <c r="E19" i="2" s="1"/>
  <c r="H25" i="1"/>
  <c r="H12" i="1"/>
  <c r="F54" i="1"/>
  <c r="F31" i="1"/>
  <c r="F32" i="1" s="1"/>
  <c r="E9" i="1"/>
  <c r="F16" i="1"/>
  <c r="F17" i="1"/>
  <c r="F18" i="1"/>
  <c r="F19" i="1"/>
  <c r="F20" i="1"/>
  <c r="F21" i="1"/>
  <c r="F22" i="1"/>
  <c r="F15" i="1"/>
  <c r="F10" i="1"/>
  <c r="E6" i="2" l="1"/>
  <c r="E4" i="2"/>
  <c r="D4" i="2" s="1"/>
  <c r="F23" i="1"/>
  <c r="F24" i="1"/>
  <c r="F25" i="1" s="1"/>
  <c r="F11" i="1"/>
  <c r="F12" i="1" s="1"/>
  <c r="F26" i="1" l="1"/>
</calcChain>
</file>

<file path=xl/sharedStrings.xml><?xml version="1.0" encoding="utf-8"?>
<sst xmlns="http://schemas.openxmlformats.org/spreadsheetml/2006/main" count="95" uniqueCount="45">
  <si>
    <t>ITEM</t>
  </si>
  <si>
    <t>ESPECIFICAÇÃO</t>
  </si>
  <si>
    <t>PERCENTUAL DE DESCONTO</t>
  </si>
  <si>
    <t>Contratação de Empresa especializada para prestação de serviços gerais, manutenção corretiva e preventiva, conservação, reformas e pequenos reparos</t>
  </si>
  <si>
    <t>VALOR GLOBAL</t>
  </si>
  <si>
    <t>MATERIAIS - MANUTENÇÃO PREVENTIVA/CORRETIVA</t>
  </si>
  <si>
    <t>UNIDADE</t>
  </si>
  <si>
    <t>QTD</t>
  </si>
  <si>
    <t>VALOR MENSAL</t>
  </si>
  <si>
    <t>VALOR ANUAL</t>
  </si>
  <si>
    <t>Material Básico/ Elétrico/ Telefônico/ Hidrossanitário/ Outros, conforme termo de Referência</t>
  </si>
  <si>
    <t>mês</t>
  </si>
  <si>
    <t>(A) SUBTOTAL - ANUAL</t>
  </si>
  <si>
    <t>(B) BDI - MATERIAIS (20,03%)</t>
  </si>
  <si>
    <t>(C) = A+B | TOTAL (Valor Base + BDI)</t>
  </si>
  <si>
    <t>MÃO DE OBRA - MANUTENÇÃO PREVENTIVA/CORRETIVA</t>
  </si>
  <si>
    <t>Encarregado</t>
  </si>
  <si>
    <t>homem/hora</t>
  </si>
  <si>
    <t>Pedreiro</t>
  </si>
  <si>
    <t>Eletricista</t>
  </si>
  <si>
    <t>Pintor</t>
  </si>
  <si>
    <t>Encanador</t>
  </si>
  <si>
    <t>Serralheiro</t>
  </si>
  <si>
    <t>Carpinteiro</t>
  </si>
  <si>
    <t>Servente</t>
  </si>
  <si>
    <t>(D) SUBTOTAL - ANUAL</t>
  </si>
  <si>
    <t>(E) BDI - MÃO DE OBRA (28,16%)</t>
  </si>
  <si>
    <t>(F) = D+E | TOTAL (Valor Base + BDI)</t>
  </si>
  <si>
    <t>(G) = C + F | VALOR GLOBAL</t>
  </si>
  <si>
    <t>QTD
(por ano)</t>
  </si>
  <si>
    <t>VALOR UNITÁRIO
(c/ desconto)</t>
  </si>
  <si>
    <t>GERENCIAMENTO DA ATA DE REGISTRO DE PREÇOS Nº 01/2021-SEDI</t>
  </si>
  <si>
    <t>Secretaria de Estado de Desenvolvimento e Inovação - SEDI</t>
  </si>
  <si>
    <t>PROCESSO ADESÃO</t>
  </si>
  <si>
    <t>DATA CONTRATAÇÃO</t>
  </si>
  <si>
    <t>PROCESSO CONTRATAÇÃO</t>
  </si>
  <si>
    <t>DATA AUTORIZAÇÃO SEDI PARA ADESÃO</t>
  </si>
  <si>
    <t>DATA CONTRATAÇÃO (até 90 dias)</t>
  </si>
  <si>
    <t>SALDO PARA NOVAS CONTRATAÇÕES</t>
  </si>
  <si>
    <t>DATA ARP</t>
  </si>
  <si>
    <t>VALOR DA CONTRATAÇÃO</t>
  </si>
  <si>
    <t>COTA DOS PARTÍCIPES</t>
  </si>
  <si>
    <t>ÓRGÃOS "CARONA"</t>
  </si>
  <si>
    <t>ÓRGÃOS PARTÍCIPES</t>
  </si>
  <si>
    <t>COTA PARA "CARONAS" (100% DA COTA DOS PARTÍCIPES)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</si>
</sst>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0" fontId="0" fillId="0" borderId="0" xfId="2" applyNumberFormat="1" applyFont="1"/>
    <xf numFmtId="44" fontId="4" fillId="5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180975</xdr:rowOff>
    </xdr:from>
    <xdr:to>
      <xdr:col>0</xdr:col>
      <xdr:colOff>571500</xdr:colOff>
      <xdr:row>26</xdr:row>
      <xdr:rowOff>19050</xdr:rowOff>
    </xdr:to>
    <xdr:sp macro="" textlink="">
      <xdr:nvSpPr>
        <xdr:cNvPr id="2" name="Chave Esquerda 1">
          <a:extLst>
            <a:ext uri="{FF2B5EF4-FFF2-40B4-BE49-F238E27FC236}">
              <a16:creationId xmlns:a16="http://schemas.microsoft.com/office/drawing/2014/main" id="{74898E6D-622B-41D6-B79E-D7D27D5A056F}"/>
            </a:ext>
          </a:extLst>
        </xdr:cNvPr>
        <xdr:cNvSpPr/>
      </xdr:nvSpPr>
      <xdr:spPr>
        <a:xfrm>
          <a:off x="295275" y="1495425"/>
          <a:ext cx="276225" cy="47339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295275</xdr:colOff>
      <xdr:row>4</xdr:row>
      <xdr:rowOff>22413</xdr:rowOff>
    </xdr:from>
    <xdr:to>
      <xdr:col>0</xdr:col>
      <xdr:colOff>313765</xdr:colOff>
      <xdr:row>13</xdr:row>
      <xdr:rowOff>481013</xdr:rowOff>
    </xdr:to>
    <xdr:cxnSp macro="">
      <xdr:nvCxnSpPr>
        <xdr:cNvPr id="4" name="Conector: Angulado 3">
          <a:extLst>
            <a:ext uri="{FF2B5EF4-FFF2-40B4-BE49-F238E27FC236}">
              <a16:creationId xmlns:a16="http://schemas.microsoft.com/office/drawing/2014/main" id="{F16E2F3D-46CF-4CE1-9E5A-8C728B4EBD00}"/>
            </a:ext>
          </a:extLst>
        </xdr:cNvPr>
        <xdr:cNvCxnSpPr>
          <a:stCxn id="2" idx="1"/>
        </xdr:cNvCxnSpPr>
      </xdr:nvCxnSpPr>
      <xdr:spPr>
        <a:xfrm rot="10800000" flipH="1">
          <a:off x="295275" y="1333501"/>
          <a:ext cx="18490" cy="2710983"/>
        </a:xfrm>
        <a:prstGeom prst="bentConnector4">
          <a:avLst>
            <a:gd name="adj1" fmla="val -569686"/>
            <a:gd name="adj2" fmla="val 93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A46F-D7D9-4AE3-AD7D-18B251B39605}">
  <sheetPr>
    <pageSetUpPr fitToPage="1"/>
  </sheetPr>
  <dimension ref="A2:H21"/>
  <sheetViews>
    <sheetView tabSelected="1" zoomScaleNormal="100" workbookViewId="0">
      <selection activeCell="J21" sqref="J21"/>
    </sheetView>
  </sheetViews>
  <sheetFormatPr defaultRowHeight="15" x14ac:dyDescent="0.25"/>
  <cols>
    <col min="1" max="1" width="60" customWidth="1"/>
    <col min="2" max="2" width="17.5703125" customWidth="1"/>
    <col min="3" max="5" width="18.140625" customWidth="1"/>
    <col min="8" max="8" width="0" hidden="1" customWidth="1"/>
  </cols>
  <sheetData>
    <row r="2" spans="1:8" ht="15" customHeight="1" x14ac:dyDescent="0.25">
      <c r="A2" s="29" t="s">
        <v>5</v>
      </c>
      <c r="B2" s="29"/>
      <c r="C2" s="29"/>
      <c r="D2" s="29"/>
      <c r="E2" s="29"/>
    </row>
    <row r="3" spans="1:8" ht="28.5" x14ac:dyDescent="0.25">
      <c r="A3" s="8" t="s">
        <v>0</v>
      </c>
      <c r="B3" s="8" t="s">
        <v>6</v>
      </c>
      <c r="C3" s="8" t="s">
        <v>7</v>
      </c>
      <c r="D3" s="8" t="s">
        <v>8</v>
      </c>
      <c r="E3" s="8" t="s">
        <v>9</v>
      </c>
    </row>
    <row r="4" spans="1:8" ht="30" x14ac:dyDescent="0.25">
      <c r="A4" s="4" t="s">
        <v>10</v>
      </c>
      <c r="B4" s="4" t="s">
        <v>11</v>
      </c>
      <c r="C4" s="4">
        <v>12</v>
      </c>
      <c r="D4" s="9">
        <f>E4/12</f>
        <v>405914.10752557049</v>
      </c>
      <c r="E4" s="6">
        <f>E5</f>
        <v>4870969.2903068457</v>
      </c>
    </row>
    <row r="5" spans="1:8" ht="15" customHeight="1" x14ac:dyDescent="0.25">
      <c r="A5" s="28" t="s">
        <v>12</v>
      </c>
      <c r="B5" s="28"/>
      <c r="C5" s="28"/>
      <c r="D5" s="28"/>
      <c r="E5" s="6">
        <f>E7/1.2003</f>
        <v>4870969.2903068457</v>
      </c>
    </row>
    <row r="6" spans="1:8" ht="15" customHeight="1" x14ac:dyDescent="0.25">
      <c r="A6" s="28" t="s">
        <v>13</v>
      </c>
      <c r="B6" s="28"/>
      <c r="C6" s="28"/>
      <c r="D6" s="28"/>
      <c r="E6" s="6">
        <f>E5*0.2003</f>
        <v>975655.14884846122</v>
      </c>
    </row>
    <row r="7" spans="1:8" x14ac:dyDescent="0.25">
      <c r="A7" s="28" t="s">
        <v>14</v>
      </c>
      <c r="B7" s="28"/>
      <c r="C7" s="28"/>
      <c r="D7" s="28"/>
      <c r="E7" s="6">
        <f>E21*H7</f>
        <v>5846624.4391553067</v>
      </c>
      <c r="F7" s="11"/>
      <c r="G7" s="26"/>
      <c r="H7">
        <v>0.64276873781390798</v>
      </c>
    </row>
    <row r="8" spans="1:8" x14ac:dyDescent="0.25">
      <c r="A8" s="29" t="s">
        <v>15</v>
      </c>
      <c r="B8" s="29"/>
      <c r="C8" s="29"/>
      <c r="D8" s="29"/>
      <c r="E8" s="29"/>
      <c r="H8">
        <v>0.35723126218609208</v>
      </c>
    </row>
    <row r="9" spans="1:8" ht="42.75" x14ac:dyDescent="0.25">
      <c r="A9" s="8" t="s">
        <v>0</v>
      </c>
      <c r="B9" s="8" t="s">
        <v>6</v>
      </c>
      <c r="C9" s="8" t="s">
        <v>29</v>
      </c>
      <c r="D9" s="8" t="s">
        <v>30</v>
      </c>
      <c r="E9" s="8" t="s">
        <v>9</v>
      </c>
    </row>
    <row r="10" spans="1:8" x14ac:dyDescent="0.25">
      <c r="A10" s="4" t="s">
        <v>16</v>
      </c>
      <c r="B10" s="4" t="s">
        <v>17</v>
      </c>
      <c r="C10" s="10">
        <f>E10/D10</f>
        <v>20460.00000128887</v>
      </c>
      <c r="D10" s="9">
        <v>13.06</v>
      </c>
      <c r="E10" s="6">
        <f>('Controle Adesões'!F15/'Controle Adesões'!$F$26)*$E$21</f>
        <v>267207.60001683264</v>
      </c>
    </row>
    <row r="11" spans="1:8" x14ac:dyDescent="0.25">
      <c r="A11" s="4" t="s">
        <v>18</v>
      </c>
      <c r="B11" s="4" t="s">
        <v>17</v>
      </c>
      <c r="C11" s="10">
        <f t="shared" ref="C11:C17" si="0">E11/D11</f>
        <v>40920.000002577741</v>
      </c>
      <c r="D11" s="9">
        <v>11.63</v>
      </c>
      <c r="E11" s="6">
        <f>('Controle Adesões'!F16/'Controle Adesões'!$F$26)*$E$21</f>
        <v>475899.60002997913</v>
      </c>
    </row>
    <row r="12" spans="1:8" x14ac:dyDescent="0.25">
      <c r="A12" s="4" t="s">
        <v>19</v>
      </c>
      <c r="B12" s="4" t="s">
        <v>17</v>
      </c>
      <c r="C12" s="10">
        <f t="shared" si="0"/>
        <v>20460.00000128887</v>
      </c>
      <c r="D12" s="9">
        <v>11.63</v>
      </c>
      <c r="E12" s="6">
        <f>('Controle Adesões'!F17/'Controle Adesões'!$F$26)*$E$21</f>
        <v>237949.80001498957</v>
      </c>
    </row>
    <row r="13" spans="1:8" x14ac:dyDescent="0.25">
      <c r="A13" s="4" t="s">
        <v>20</v>
      </c>
      <c r="B13" s="4" t="s">
        <v>17</v>
      </c>
      <c r="C13" s="10">
        <f t="shared" si="0"/>
        <v>21780.00000137202</v>
      </c>
      <c r="D13" s="9">
        <v>11.63</v>
      </c>
      <c r="E13" s="6">
        <f>('Controle Adesões'!F18/'Controle Adesões'!$F$26)*$E$21</f>
        <v>253301.40001595661</v>
      </c>
    </row>
    <row r="14" spans="1:8" x14ac:dyDescent="0.25">
      <c r="A14" s="4" t="s">
        <v>21</v>
      </c>
      <c r="B14" s="4" t="s">
        <v>17</v>
      </c>
      <c r="C14" s="10">
        <f t="shared" si="0"/>
        <v>20460.00000128887</v>
      </c>
      <c r="D14" s="9">
        <v>11.63</v>
      </c>
      <c r="E14" s="6">
        <f>('Controle Adesões'!F19/'Controle Adesões'!$F$26)*$E$21</f>
        <v>237949.80001498957</v>
      </c>
    </row>
    <row r="15" spans="1:8" x14ac:dyDescent="0.25">
      <c r="A15" s="4" t="s">
        <v>22</v>
      </c>
      <c r="B15" s="4" t="s">
        <v>17</v>
      </c>
      <c r="C15" s="10">
        <f t="shared" si="0"/>
        <v>20020.000001261153</v>
      </c>
      <c r="D15" s="9">
        <v>11.63</v>
      </c>
      <c r="E15" s="6">
        <f>('Controle Adesões'!F20/'Controle Adesões'!$F$26)*$E$21</f>
        <v>232832.6000146672</v>
      </c>
    </row>
    <row r="16" spans="1:8" x14ac:dyDescent="0.25">
      <c r="A16" s="4" t="s">
        <v>23</v>
      </c>
      <c r="B16" s="4" t="s">
        <v>17</v>
      </c>
      <c r="C16" s="10">
        <f t="shared" si="0"/>
        <v>20020.000001261153</v>
      </c>
      <c r="D16" s="9">
        <v>11.63</v>
      </c>
      <c r="E16" s="6">
        <f>('Controle Adesões'!F21/'Controle Adesões'!$F$26)*$E$21</f>
        <v>232832.6000146672</v>
      </c>
    </row>
    <row r="17" spans="1:7" x14ac:dyDescent="0.25">
      <c r="A17" s="4" t="s">
        <v>24</v>
      </c>
      <c r="B17" s="4" t="s">
        <v>17</v>
      </c>
      <c r="C17" s="10">
        <f t="shared" si="0"/>
        <v>81840.000005155467</v>
      </c>
      <c r="D17" s="9">
        <v>7.3</v>
      </c>
      <c r="E17" s="6">
        <f>('Controle Adesões'!F22/'Controle Adesões'!$F$26)*$E$21</f>
        <v>597432.00003763486</v>
      </c>
    </row>
    <row r="18" spans="1:7" x14ac:dyDescent="0.25">
      <c r="A18" s="28" t="s">
        <v>25</v>
      </c>
      <c r="B18" s="28"/>
      <c r="C18" s="28"/>
      <c r="D18" s="28"/>
      <c r="E18" s="6">
        <f>E20/1.2816</f>
        <v>2535405.4001597171</v>
      </c>
    </row>
    <row r="19" spans="1:7" ht="15" customHeight="1" x14ac:dyDescent="0.25">
      <c r="A19" s="28" t="s">
        <v>26</v>
      </c>
      <c r="B19" s="28"/>
      <c r="C19" s="28"/>
      <c r="D19" s="28"/>
      <c r="E19" s="6">
        <f>E18*0.2816</f>
        <v>713970.16068497638</v>
      </c>
    </row>
    <row r="20" spans="1:7" ht="15" customHeight="1" x14ac:dyDescent="0.25">
      <c r="A20" s="28" t="s">
        <v>27</v>
      </c>
      <c r="B20" s="28"/>
      <c r="C20" s="28"/>
      <c r="D20" s="28"/>
      <c r="E20" s="6">
        <f>E21*H8</f>
        <v>3249375.5608446933</v>
      </c>
      <c r="G20" s="26"/>
    </row>
    <row r="21" spans="1:7" ht="15" customHeight="1" x14ac:dyDescent="0.25">
      <c r="A21" s="28" t="s">
        <v>28</v>
      </c>
      <c r="B21" s="28"/>
      <c r="C21" s="28"/>
      <c r="D21" s="28"/>
      <c r="E21" s="27">
        <v>9096000</v>
      </c>
    </row>
  </sheetData>
  <mergeCells count="9">
    <mergeCell ref="A21:D21"/>
    <mergeCell ref="A2:E2"/>
    <mergeCell ref="A5:D5"/>
    <mergeCell ref="A6:D6"/>
    <mergeCell ref="A7:D7"/>
    <mergeCell ref="A8:E8"/>
    <mergeCell ref="A18:D18"/>
    <mergeCell ref="A19:D19"/>
    <mergeCell ref="A20:D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7B1F-CA33-4668-8112-5087904541B7}">
  <sheetPr>
    <pageSetUpPr fitToPage="1"/>
  </sheetPr>
  <dimension ref="A1:H55"/>
  <sheetViews>
    <sheetView topLeftCell="A3" zoomScaleNormal="100" workbookViewId="0">
      <selection activeCell="F15" sqref="F15"/>
    </sheetView>
  </sheetViews>
  <sheetFormatPr defaultRowHeight="15" x14ac:dyDescent="0.25"/>
  <cols>
    <col min="2" max="2" width="60" customWidth="1"/>
    <col min="3" max="3" width="17.5703125" customWidth="1"/>
    <col min="4" max="6" width="18.140625" customWidth="1"/>
  </cols>
  <sheetData>
    <row r="1" spans="1:8" ht="26.25" x14ac:dyDescent="0.25">
      <c r="A1" s="33" t="s">
        <v>31</v>
      </c>
      <c r="B1" s="33"/>
      <c r="C1" s="33"/>
      <c r="D1" s="33"/>
      <c r="E1" s="33"/>
      <c r="F1" s="33"/>
    </row>
    <row r="3" spans="1:8" ht="28.5" x14ac:dyDescent="0.25">
      <c r="A3" s="3" t="s">
        <v>0</v>
      </c>
      <c r="B3" s="30" t="s">
        <v>1</v>
      </c>
      <c r="C3" s="31"/>
      <c r="D3" s="32"/>
      <c r="E3" s="3" t="s">
        <v>2</v>
      </c>
      <c r="F3" s="3" t="s">
        <v>4</v>
      </c>
    </row>
    <row r="4" spans="1:8" ht="44.25" customHeight="1" x14ac:dyDescent="0.25">
      <c r="A4" s="4">
        <v>1</v>
      </c>
      <c r="B4" s="38" t="s">
        <v>3</v>
      </c>
      <c r="C4" s="39"/>
      <c r="D4" s="40"/>
      <c r="E4" s="5">
        <v>0.16650000000000001</v>
      </c>
      <c r="F4" s="7">
        <v>9096000</v>
      </c>
    </row>
    <row r="5" spans="1:8" x14ac:dyDescent="0.25">
      <c r="A5" s="12"/>
      <c r="B5" s="13"/>
      <c r="C5" s="14"/>
      <c r="D5" s="15"/>
    </row>
    <row r="7" spans="1:8" ht="15" customHeight="1" x14ac:dyDescent="0.25">
      <c r="B7" s="29" t="s">
        <v>5</v>
      </c>
      <c r="C7" s="29"/>
      <c r="D7" s="29"/>
      <c r="E7" s="29"/>
      <c r="F7" s="29"/>
    </row>
    <row r="8" spans="1:8" ht="28.5" x14ac:dyDescent="0.25">
      <c r="B8" s="3" t="s">
        <v>0</v>
      </c>
      <c r="C8" s="3" t="s">
        <v>6</v>
      </c>
      <c r="D8" s="3" t="s">
        <v>7</v>
      </c>
      <c r="E8" s="3" t="s">
        <v>8</v>
      </c>
      <c r="F8" s="3" t="s">
        <v>9</v>
      </c>
    </row>
    <row r="9" spans="1:8" ht="30" x14ac:dyDescent="0.25">
      <c r="B9" s="4" t="s">
        <v>10</v>
      </c>
      <c r="C9" s="4" t="s">
        <v>11</v>
      </c>
      <c r="D9" s="4">
        <v>12</v>
      </c>
      <c r="E9" s="9">
        <f>F9/D9</f>
        <v>405914.10749999998</v>
      </c>
      <c r="F9" s="6">
        <v>4870969.29</v>
      </c>
    </row>
    <row r="10" spans="1:8" ht="15" customHeight="1" x14ac:dyDescent="0.25">
      <c r="B10" s="28" t="s">
        <v>12</v>
      </c>
      <c r="C10" s="28"/>
      <c r="D10" s="28"/>
      <c r="E10" s="28"/>
      <c r="F10" s="6">
        <f>F9</f>
        <v>4870969.29</v>
      </c>
    </row>
    <row r="11" spans="1:8" ht="15" customHeight="1" x14ac:dyDescent="0.25">
      <c r="B11" s="28" t="s">
        <v>13</v>
      </c>
      <c r="C11" s="28"/>
      <c r="D11" s="28"/>
      <c r="E11" s="28"/>
      <c r="F11" s="6">
        <f>F10*0.2003</f>
        <v>975655.14878699998</v>
      </c>
    </row>
    <row r="12" spans="1:8" x14ac:dyDescent="0.25">
      <c r="B12" s="28" t="s">
        <v>14</v>
      </c>
      <c r="C12" s="28"/>
      <c r="D12" s="28"/>
      <c r="E12" s="28"/>
      <c r="F12" s="6">
        <f>F10+F11</f>
        <v>5846624.4387870003</v>
      </c>
      <c r="G12" s="11"/>
      <c r="H12" s="26">
        <f>F12/F26</f>
        <v>0.64276873781390786</v>
      </c>
    </row>
    <row r="13" spans="1:8" x14ac:dyDescent="0.25">
      <c r="B13" s="29" t="s">
        <v>15</v>
      </c>
      <c r="C13" s="29"/>
      <c r="D13" s="29"/>
      <c r="E13" s="29"/>
      <c r="F13" s="29"/>
    </row>
    <row r="14" spans="1:8" ht="42.75" x14ac:dyDescent="0.25">
      <c r="B14" s="3" t="s">
        <v>0</v>
      </c>
      <c r="C14" s="3" t="s">
        <v>6</v>
      </c>
      <c r="D14" s="3" t="s">
        <v>29</v>
      </c>
      <c r="E14" s="3" t="s">
        <v>30</v>
      </c>
      <c r="F14" s="3" t="s">
        <v>9</v>
      </c>
    </row>
    <row r="15" spans="1:8" x14ac:dyDescent="0.25">
      <c r="B15" s="4" t="s">
        <v>16</v>
      </c>
      <c r="C15" s="4" t="s">
        <v>17</v>
      </c>
      <c r="D15" s="10">
        <v>20460</v>
      </c>
      <c r="E15" s="9">
        <v>13.06</v>
      </c>
      <c r="F15" s="6">
        <f>D15*E15</f>
        <v>267207.60000000003</v>
      </c>
    </row>
    <row r="16" spans="1:8" x14ac:dyDescent="0.25">
      <c r="B16" s="4" t="s">
        <v>18</v>
      </c>
      <c r="C16" s="4" t="s">
        <v>17</v>
      </c>
      <c r="D16" s="10">
        <v>40920</v>
      </c>
      <c r="E16" s="9">
        <v>11.63</v>
      </c>
      <c r="F16" s="6">
        <f t="shared" ref="F16:F22" si="0">D16*E16</f>
        <v>475899.60000000003</v>
      </c>
    </row>
    <row r="17" spans="2:8" x14ac:dyDescent="0.25">
      <c r="B17" s="4" t="s">
        <v>19</v>
      </c>
      <c r="C17" s="4" t="s">
        <v>17</v>
      </c>
      <c r="D17" s="10">
        <v>20460</v>
      </c>
      <c r="E17" s="9">
        <v>11.63</v>
      </c>
      <c r="F17" s="6">
        <f t="shared" si="0"/>
        <v>237949.80000000002</v>
      </c>
    </row>
    <row r="18" spans="2:8" x14ac:dyDescent="0.25">
      <c r="B18" s="4" t="s">
        <v>20</v>
      </c>
      <c r="C18" s="4" t="s">
        <v>17</v>
      </c>
      <c r="D18" s="10">
        <v>21780</v>
      </c>
      <c r="E18" s="9">
        <v>11.63</v>
      </c>
      <c r="F18" s="6">
        <f t="shared" si="0"/>
        <v>253301.40000000002</v>
      </c>
    </row>
    <row r="19" spans="2:8" x14ac:dyDescent="0.25">
      <c r="B19" s="4" t="s">
        <v>21</v>
      </c>
      <c r="C19" s="4" t="s">
        <v>17</v>
      </c>
      <c r="D19" s="10">
        <v>20460</v>
      </c>
      <c r="E19" s="9">
        <v>11.63</v>
      </c>
      <c r="F19" s="6">
        <f t="shared" si="0"/>
        <v>237949.80000000002</v>
      </c>
    </row>
    <row r="20" spans="2:8" x14ac:dyDescent="0.25">
      <c r="B20" s="4" t="s">
        <v>22</v>
      </c>
      <c r="C20" s="4" t="s">
        <v>17</v>
      </c>
      <c r="D20" s="10">
        <v>20020</v>
      </c>
      <c r="E20" s="9">
        <v>11.63</v>
      </c>
      <c r="F20" s="6">
        <f t="shared" si="0"/>
        <v>232832.6</v>
      </c>
    </row>
    <row r="21" spans="2:8" x14ac:dyDescent="0.25">
      <c r="B21" s="4" t="s">
        <v>23</v>
      </c>
      <c r="C21" s="4" t="s">
        <v>17</v>
      </c>
      <c r="D21" s="10">
        <v>20020</v>
      </c>
      <c r="E21" s="9">
        <v>11.63</v>
      </c>
      <c r="F21" s="6">
        <f t="shared" si="0"/>
        <v>232832.6</v>
      </c>
    </row>
    <row r="22" spans="2:8" x14ac:dyDescent="0.25">
      <c r="B22" s="4" t="s">
        <v>24</v>
      </c>
      <c r="C22" s="4" t="s">
        <v>17</v>
      </c>
      <c r="D22" s="10">
        <v>81840</v>
      </c>
      <c r="E22" s="9">
        <v>7.3</v>
      </c>
      <c r="F22" s="6">
        <f t="shared" si="0"/>
        <v>597432</v>
      </c>
    </row>
    <row r="23" spans="2:8" x14ac:dyDescent="0.25">
      <c r="B23" s="28" t="s">
        <v>25</v>
      </c>
      <c r="C23" s="28"/>
      <c r="D23" s="28"/>
      <c r="E23" s="28"/>
      <c r="F23" s="6">
        <f>SUM(F15:F22)</f>
        <v>2535405.4000000004</v>
      </c>
    </row>
    <row r="24" spans="2:8" ht="15" customHeight="1" x14ac:dyDescent="0.25">
      <c r="B24" s="28" t="s">
        <v>26</v>
      </c>
      <c r="C24" s="28"/>
      <c r="D24" s="28"/>
      <c r="E24" s="28"/>
      <c r="F24" s="6">
        <f>F23*0.2816</f>
        <v>713970.16064000013</v>
      </c>
    </row>
    <row r="25" spans="2:8" ht="15" customHeight="1" x14ac:dyDescent="0.25">
      <c r="B25" s="28" t="s">
        <v>27</v>
      </c>
      <c r="C25" s="28"/>
      <c r="D25" s="28"/>
      <c r="E25" s="28"/>
      <c r="F25" s="6">
        <f>F23+F24</f>
        <v>3249375.5606400007</v>
      </c>
      <c r="H25" s="26">
        <f>F25/F26</f>
        <v>0.35723126218609208</v>
      </c>
    </row>
    <row r="26" spans="2:8" ht="15" customHeight="1" x14ac:dyDescent="0.25">
      <c r="B26" s="28" t="s">
        <v>28</v>
      </c>
      <c r="C26" s="28"/>
      <c r="D26" s="28"/>
      <c r="E26" s="28"/>
      <c r="F26" s="7">
        <f>F25+F12</f>
        <v>9095999.9994270019</v>
      </c>
    </row>
    <row r="29" spans="2:8" x14ac:dyDescent="0.25">
      <c r="B29" s="35" t="s">
        <v>41</v>
      </c>
      <c r="C29" s="36"/>
      <c r="D29" s="36"/>
      <c r="E29" s="36"/>
      <c r="F29" s="37"/>
    </row>
    <row r="30" spans="2:8" ht="30" x14ac:dyDescent="0.25">
      <c r="B30" s="24" t="s">
        <v>43</v>
      </c>
      <c r="C30" s="24" t="s">
        <v>35</v>
      </c>
      <c r="D30" s="24" t="s">
        <v>39</v>
      </c>
      <c r="E30" s="24" t="s">
        <v>34</v>
      </c>
      <c r="F30" s="24" t="s">
        <v>40</v>
      </c>
    </row>
    <row r="31" spans="2:8" x14ac:dyDescent="0.25">
      <c r="B31" s="20" t="s">
        <v>32</v>
      </c>
      <c r="C31" s="21">
        <v>202114304000602</v>
      </c>
      <c r="D31" s="22">
        <v>44294</v>
      </c>
      <c r="E31" s="22"/>
      <c r="F31" s="23">
        <f>$F$4</f>
        <v>9096000</v>
      </c>
    </row>
    <row r="32" spans="2:8" x14ac:dyDescent="0.25">
      <c r="B32" s="34" t="s">
        <v>38</v>
      </c>
      <c r="C32" s="34"/>
      <c r="D32" s="34"/>
      <c r="E32" s="34"/>
      <c r="F32" s="25">
        <f>F4-SUM(F31)</f>
        <v>0</v>
      </c>
    </row>
    <row r="33" spans="2:6" x14ac:dyDescent="0.25">
      <c r="B33" s="1"/>
      <c r="C33" s="1"/>
      <c r="D33" s="1"/>
      <c r="E33" s="1"/>
      <c r="F33" s="16"/>
    </row>
    <row r="34" spans="2:6" x14ac:dyDescent="0.25">
      <c r="B34" s="35" t="s">
        <v>44</v>
      </c>
      <c r="C34" s="36"/>
      <c r="D34" s="36"/>
      <c r="E34" s="36"/>
      <c r="F34" s="37"/>
    </row>
    <row r="35" spans="2:6" ht="45" x14ac:dyDescent="0.25">
      <c r="B35" s="24" t="s">
        <v>42</v>
      </c>
      <c r="C35" s="24" t="s">
        <v>33</v>
      </c>
      <c r="D35" s="24" t="s">
        <v>36</v>
      </c>
      <c r="E35" s="24" t="s">
        <v>37</v>
      </c>
      <c r="F35" s="24" t="s">
        <v>40</v>
      </c>
    </row>
    <row r="36" spans="2:6" x14ac:dyDescent="0.25">
      <c r="B36" s="20"/>
      <c r="C36" s="21"/>
      <c r="D36" s="22"/>
      <c r="E36" s="22"/>
      <c r="F36" s="23"/>
    </row>
    <row r="37" spans="2:6" x14ac:dyDescent="0.25">
      <c r="B37" s="20"/>
      <c r="C37" s="21"/>
      <c r="D37" s="22"/>
      <c r="E37" s="22"/>
      <c r="F37" s="23"/>
    </row>
    <row r="38" spans="2:6" x14ac:dyDescent="0.25">
      <c r="B38" s="20"/>
      <c r="C38" s="21"/>
      <c r="D38" s="22"/>
      <c r="E38" s="22"/>
      <c r="F38" s="23"/>
    </row>
    <row r="39" spans="2:6" x14ac:dyDescent="0.25">
      <c r="B39" s="20"/>
      <c r="C39" s="21"/>
      <c r="D39" s="22"/>
      <c r="E39" s="22"/>
      <c r="F39" s="23"/>
    </row>
    <row r="40" spans="2:6" x14ac:dyDescent="0.25">
      <c r="B40" s="20"/>
      <c r="C40" s="21"/>
      <c r="D40" s="22"/>
      <c r="E40" s="22"/>
      <c r="F40" s="23"/>
    </row>
    <row r="41" spans="2:6" x14ac:dyDescent="0.25">
      <c r="B41" s="20"/>
      <c r="C41" s="21"/>
      <c r="D41" s="22"/>
      <c r="E41" s="22"/>
      <c r="F41" s="23"/>
    </row>
    <row r="42" spans="2:6" x14ac:dyDescent="0.25">
      <c r="B42" s="20"/>
      <c r="C42" s="21"/>
      <c r="D42" s="22"/>
      <c r="E42" s="22"/>
      <c r="F42" s="23"/>
    </row>
    <row r="43" spans="2:6" x14ac:dyDescent="0.25">
      <c r="B43" s="20"/>
      <c r="C43" s="21"/>
      <c r="D43" s="22"/>
      <c r="E43" s="22"/>
      <c r="F43" s="23"/>
    </row>
    <row r="44" spans="2:6" x14ac:dyDescent="0.25">
      <c r="B44" s="20"/>
      <c r="C44" s="21"/>
      <c r="D44" s="22"/>
      <c r="E44" s="22"/>
      <c r="F44" s="23"/>
    </row>
    <row r="45" spans="2:6" x14ac:dyDescent="0.25">
      <c r="B45" s="20"/>
      <c r="C45" s="21"/>
      <c r="D45" s="22"/>
      <c r="E45" s="22"/>
      <c r="F45" s="23"/>
    </row>
    <row r="46" spans="2:6" x14ac:dyDescent="0.25">
      <c r="B46" s="20"/>
      <c r="C46" s="21"/>
      <c r="D46" s="22"/>
      <c r="E46" s="22"/>
      <c r="F46" s="23"/>
    </row>
    <row r="47" spans="2:6" x14ac:dyDescent="0.25">
      <c r="B47" s="20"/>
      <c r="C47" s="21"/>
      <c r="D47" s="22"/>
      <c r="E47" s="22"/>
      <c r="F47" s="23"/>
    </row>
    <row r="48" spans="2:6" x14ac:dyDescent="0.25">
      <c r="B48" s="20"/>
      <c r="C48" s="21"/>
      <c r="D48" s="22"/>
      <c r="E48" s="22"/>
      <c r="F48" s="23"/>
    </row>
    <row r="49" spans="2:6" x14ac:dyDescent="0.25">
      <c r="B49" s="20"/>
      <c r="C49" s="21"/>
      <c r="D49" s="22"/>
      <c r="E49" s="22"/>
      <c r="F49" s="23"/>
    </row>
    <row r="50" spans="2:6" x14ac:dyDescent="0.25">
      <c r="B50" s="20"/>
      <c r="C50" s="21"/>
      <c r="D50" s="22"/>
      <c r="E50" s="22"/>
      <c r="F50" s="23"/>
    </row>
    <row r="51" spans="2:6" x14ac:dyDescent="0.25">
      <c r="B51" s="20"/>
      <c r="C51" s="21"/>
      <c r="D51" s="22"/>
      <c r="E51" s="22"/>
      <c r="F51" s="23"/>
    </row>
    <row r="52" spans="2:6" x14ac:dyDescent="0.25">
      <c r="B52" s="20"/>
      <c r="C52" s="21"/>
      <c r="D52" s="22"/>
      <c r="E52" s="22"/>
      <c r="F52" s="23"/>
    </row>
    <row r="53" spans="2:6" x14ac:dyDescent="0.25">
      <c r="B53" s="20"/>
      <c r="C53" s="21"/>
      <c r="D53" s="22"/>
      <c r="E53" s="22"/>
      <c r="F53" s="23"/>
    </row>
    <row r="54" spans="2:6" x14ac:dyDescent="0.25">
      <c r="B54" s="34" t="s">
        <v>38</v>
      </c>
      <c r="C54" s="34"/>
      <c r="D54" s="34"/>
      <c r="E54" s="34"/>
      <c r="F54" s="25">
        <f>$F$4-SUM(F36:F53)</f>
        <v>9096000</v>
      </c>
    </row>
    <row r="55" spans="2:6" x14ac:dyDescent="0.25">
      <c r="B55" s="2"/>
      <c r="C55" s="17"/>
      <c r="D55" s="19"/>
      <c r="E55" s="1"/>
      <c r="F55" s="18"/>
    </row>
  </sheetData>
  <mergeCells count="16">
    <mergeCell ref="B54:E54"/>
    <mergeCell ref="B29:F29"/>
    <mergeCell ref="B34:F34"/>
    <mergeCell ref="B26:E26"/>
    <mergeCell ref="B4:D4"/>
    <mergeCell ref="B3:D3"/>
    <mergeCell ref="A1:F1"/>
    <mergeCell ref="B32:E32"/>
    <mergeCell ref="B7:F7"/>
    <mergeCell ref="B10:E10"/>
    <mergeCell ref="B11:E11"/>
    <mergeCell ref="B12:E12"/>
    <mergeCell ref="B13:F13"/>
    <mergeCell ref="B23:E23"/>
    <mergeCell ref="B24:E24"/>
    <mergeCell ref="B25:E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Adesão</vt:lpstr>
      <vt:lpstr>Controle Adesões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Borges</dc:creator>
  <cp:lastModifiedBy>Vitor Rodrigues Alves</cp:lastModifiedBy>
  <dcterms:created xsi:type="dcterms:W3CDTF">2021-04-12T17:21:06Z</dcterms:created>
  <dcterms:modified xsi:type="dcterms:W3CDTF">2021-04-20T21:16:59Z</dcterms:modified>
</cp:coreProperties>
</file>