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1600" windowHeight="9810"/>
  </bookViews>
  <sheets>
    <sheet name="ANEXO 5 - QUADROS RESUMO" sheetId="17" r:id="rId1"/>
    <sheet name="ANEXO 5A - LOTE 1 OFERTAS" sheetId="10" r:id="rId2"/>
    <sheet name="ANEXO 5B - LOTE 1 STAI" sheetId="16" r:id="rId3"/>
    <sheet name="ANEXO 5C - LOTE 2 EFG ARTES" sheetId="4" r:id="rId4"/>
    <sheet name="ANEXO 5D - COMPOSIÇÃO EM %" sheetId="15" r:id="rId5"/>
  </sheets>
  <calcPr calcId="144525"/>
</workbook>
</file>

<file path=xl/sharedStrings.xml><?xml version="1.0" encoding="utf-8"?>
<sst xmlns="http://schemas.openxmlformats.org/spreadsheetml/2006/main" count="345" uniqueCount="118">
  <si>
    <t>ANEXO 5 - PLANILHA FINANCEIRA</t>
  </si>
  <si>
    <t>QUADRO RESUMO - LOTE 01</t>
  </si>
  <si>
    <t>ANOS I A IV</t>
  </si>
  <si>
    <t>MODALIDADE</t>
  </si>
  <si>
    <t>DESCRIÇÃO</t>
  </si>
  <si>
    <t>TIPO DE CATEGORIAS DE OFERTAS</t>
  </si>
  <si>
    <t>TOTAL</t>
  </si>
  <si>
    <t>Tecnológico</t>
  </si>
  <si>
    <t>Técnico</t>
  </si>
  <si>
    <t>Qualificação</t>
  </si>
  <si>
    <t>Capacitação e Atualização</t>
  </si>
  <si>
    <t>Presencial</t>
  </si>
  <si>
    <t>Vagas</t>
  </si>
  <si>
    <t>Repasse</t>
  </si>
  <si>
    <t>EAD</t>
  </si>
  <si>
    <t>SUBTOTAL</t>
  </si>
  <si>
    <t>AÇÕES DE STAI</t>
  </si>
  <si>
    <t>LINHA DE ATUAÇÃO</t>
  </si>
  <si>
    <t>CATEGORIA</t>
  </si>
  <si>
    <t>ANO I</t>
  </si>
  <si>
    <t>ANOS II A IV</t>
  </si>
  <si>
    <t>Valor por Categoria</t>
  </si>
  <si>
    <t>Valor Total</t>
  </si>
  <si>
    <t>1 - Ambientes de Inovação - Investimento</t>
  </si>
  <si>
    <t>Coworking</t>
  </si>
  <si>
    <t>Laboratório Criativo</t>
  </si>
  <si>
    <t>Pré-incubadora de empresas e Startups</t>
  </si>
  <si>
    <t>Estúdio TV-Web</t>
  </si>
  <si>
    <t xml:space="preserve">2 - Ambientes de Inovação </t>
  </si>
  <si>
    <t>3 - Atividades de Pesquisa e Desenvolvimento (P&amp;D)</t>
  </si>
  <si>
    <t>Pesquisa Aplicada e/ou Desenvolvimento Experimental</t>
  </si>
  <si>
    <t>4 - Prestação de Serviços Tecnológicos</t>
  </si>
  <si>
    <t>Serviço Técnico Especializado e/ou Consultoria</t>
  </si>
  <si>
    <t>Não se Aplica (Anexo 5B)</t>
  </si>
  <si>
    <t>-</t>
  </si>
  <si>
    <t>TOTAL GERAL / ANO</t>
  </si>
  <si>
    <t>QUADRO RESUMO - LOTE 02</t>
  </si>
  <si>
    <t>Núcleo de Altas Habilidades</t>
  </si>
  <si>
    <t>NAH</t>
  </si>
  <si>
    <t>Eventos</t>
  </si>
  <si>
    <t>Viagens</t>
  </si>
  <si>
    <t>NÚCLEO DE FORMAÇÃO MUSICAL (ORQUESTRA FILARMÔNICA DE GOIAS)</t>
  </si>
  <si>
    <t>Descrição da Meta</t>
  </si>
  <si>
    <t>Quantitativo - Meta Física</t>
  </si>
  <si>
    <t>Total</t>
  </si>
  <si>
    <t>Atividades didático pedagógicas</t>
  </si>
  <si>
    <t>Concertos sinfônicos na capital</t>
  </si>
  <si>
    <t>Concertos didáticos no Teatro Basileu França</t>
  </si>
  <si>
    <t>Concertos nos bairros da capital</t>
  </si>
  <si>
    <t>Concertos no interior do Estado</t>
  </si>
  <si>
    <t>Concertos em outros Estados (Anual)</t>
  </si>
  <si>
    <t>ANEXO 5A - PROGRAMA DE METAS DE OFERTAS DE VAGAS - LOTE 01</t>
  </si>
  <si>
    <t xml:space="preserve">TOTAL </t>
  </si>
  <si>
    <t>UNIDADES DE REFERÊNCIAS</t>
  </si>
  <si>
    <t>Carga Horária Média</t>
  </si>
  <si>
    <t>Valor Hora-Aula Presencial</t>
  </si>
  <si>
    <t>Valor Hora-Aula EAD</t>
  </si>
  <si>
    <t>PERCENTUAL DE APLICAÇÃO DO ORÇAMENTO EM OFERTAS DE VAGAS E STAI</t>
  </si>
  <si>
    <t>STAI</t>
  </si>
  <si>
    <t>PERCENTUAL DE APLICAÇÃO DE VAGAS POR CATEGORIA</t>
  </si>
  <si>
    <t>ANEXO 5B / ANEXO 09</t>
  </si>
  <si>
    <t>Escola do Futuro José Luiz Bittencourt - Goiânia/GO</t>
  </si>
  <si>
    <t>Escola do Futuro Luiz Rassi - Aparecida de Goiânia/GO</t>
  </si>
  <si>
    <t>Escola do Futuro Raul Brandão de Castro - Mineiros/GO</t>
  </si>
  <si>
    <t>Escola do Futuro Sarah Luísa Lemos Kubitschek de Oliveira - Santo Antônio do Descoberto/GO</t>
  </si>
  <si>
    <t>Escola do Futuro Paulo Renato de Souza - Valparaíso/GO</t>
  </si>
  <si>
    <t>Total em Vagas - Escolas do Futuro</t>
  </si>
  <si>
    <t>ANEXO 5B - PROGRAMA DE METAS DE AÇÕES DE STAI - LOTE 01</t>
  </si>
  <si>
    <t>LINHA DE ATUAÇÃO 1 - AMBIENTES DE INOVAÇÃO - INVESTIMENTO</t>
  </si>
  <si>
    <t>Categoria</t>
  </si>
  <si>
    <t>Valor Total/Ano</t>
  </si>
  <si>
    <t>% do repasse ao Lote 01/Ano</t>
  </si>
  <si>
    <t>Meta Física</t>
  </si>
  <si>
    <t>Observação</t>
  </si>
  <si>
    <t>Unidade</t>
  </si>
  <si>
    <t>Laboratórios e ambientes implementados</t>
  </si>
  <si>
    <t>Ambientes implementados</t>
  </si>
  <si>
    <t>Repasse financeiro limitado à 4,7614% do total repasse total do Lote 01</t>
  </si>
  <si>
    <t>Laboratório Criativo (Real Lab)</t>
  </si>
  <si>
    <t xml:space="preserve">Laboratórios implementados </t>
  </si>
  <si>
    <t>Laboratório implementados</t>
  </si>
  <si>
    <t>Total da Meta Financeira</t>
  </si>
  <si>
    <t>Total da Meta Física</t>
  </si>
  <si>
    <t>Repasse financeiro limitado à 2,9759% do total repasse total do Lote 01</t>
  </si>
  <si>
    <t>LINHA DE ATUAÇÃO 2 - AMBIENTES DE INOVAÇÃO</t>
  </si>
  <si>
    <t>Instituições do setor produtivo, pesquisadores independentes e projetos inovadores</t>
  </si>
  <si>
    <t>Atendimentos</t>
  </si>
  <si>
    <t>Repasse financeiro limitado à 7,1421% do total repasse total do Lote 01</t>
  </si>
  <si>
    <t>Repasse financeiro limitado à 8,9276% do total repasse total do Lote 01</t>
  </si>
  <si>
    <t>LINHA DE ATUAÇÃO 3: ATIVIDADES DE PESQUISA E DESENVOLVIMENTO (P&amp;D)</t>
  </si>
  <si>
    <t>Meta Financeira</t>
  </si>
  <si>
    <t>Valor por projeto/Ano</t>
  </si>
  <si>
    <t>Quantidade/Ano</t>
  </si>
  <si>
    <t>Projetos de P&amp;D Implementados</t>
  </si>
  <si>
    <t>Limitado à 1,15196% do repasse total do Lote 01</t>
  </si>
  <si>
    <t>LINHA DE ATUAÇÃO 4: PRESTAÇÃO DE SERVIÇOS TECNOLÓGICOS</t>
  </si>
  <si>
    <t>Quantidade de atendimentos</t>
  </si>
  <si>
    <t>Meta Financeria</t>
  </si>
  <si>
    <t>Ano I</t>
  </si>
  <si>
    <t>Ano II</t>
  </si>
  <si>
    <t>Ano III</t>
  </si>
  <si>
    <t>Ano IV</t>
  </si>
  <si>
    <t>Captação própria de no mínimo de 10% dos repasses destinados as Linhas de Atuação 1 e 2 Ambientes de Inovação - Investimento, e Ambientes de Inovação, respectivamente)</t>
  </si>
  <si>
    <t>Sem recursos alocados, passível de contrapartida de entes privados</t>
  </si>
  <si>
    <t>ANEXO 5C - PROGRAMA DE METAS DE OFERTAS DE VAGAS - LOTE 02</t>
  </si>
  <si>
    <t>Qualificação / Núcleo de Altas Habilidades (NAH)</t>
  </si>
  <si>
    <t>PERCENTUAL DE APLICAÇÃO DO ORÇAMENTO EM OFERTAS DE VAGAS</t>
  </si>
  <si>
    <t>Núcleo de Formação Musical (OFG)</t>
  </si>
  <si>
    <t>OFERTAS DE VAGAS</t>
  </si>
  <si>
    <t>Escola do Futuro do Estado de Goiás em Artes Basileu França - Goiânia/GO</t>
  </si>
  <si>
    <t>Variável, conforme carga horária de cursos e disponibilidade de pessoal</t>
  </si>
  <si>
    <t>ANEXO 5D - COMPOSIÇÃO DOS LOTES EM PERCENTUAIS</t>
  </si>
  <si>
    <t>ITEM</t>
  </si>
  <si>
    <t>LOTE</t>
  </si>
  <si>
    <t>QTD. EFGs</t>
  </si>
  <si>
    <t>PARTICIPAÇÃO</t>
  </si>
  <si>
    <t>POR ANO</t>
  </si>
  <si>
    <t>EM 4 ANOS</t>
  </si>
</sst>
</file>

<file path=xl/styles.xml><?xml version="1.0" encoding="utf-8"?>
<styleSheet xmlns="http://schemas.openxmlformats.org/spreadsheetml/2006/main">
  <numFmts count="12">
    <numFmt numFmtId="176" formatCode="0.0000%"/>
    <numFmt numFmtId="177" formatCode="#,##0_);[Red]\(#,##0\)"/>
    <numFmt numFmtId="178" formatCode="0_);[Red]\(0\)"/>
    <numFmt numFmtId="179" formatCode="_-&quot;R$&quot;\ * #,##0_-;\-&quot;R$&quot;\ * #,##0_-;_-&quot;R$&quot;\ * &quot;-&quot;_-;_-@_-"/>
    <numFmt numFmtId="180" formatCode="_-* #,##0_-;\-* #,##0_-;_-* &quot;-&quot;_-;_-@_-"/>
    <numFmt numFmtId="181" formatCode="_-&quot;R$&quot;* #,##0.00_-;\-&quot;R$&quot;* #,##0.00_-;_-&quot;R$&quot;* &quot;-&quot;??_-;_-@_-"/>
    <numFmt numFmtId="182" formatCode="0.00000%"/>
    <numFmt numFmtId="183" formatCode="0.0000000000%"/>
    <numFmt numFmtId="184" formatCode="_-* #,##0.00_-;\-* #,##0.00_-;_-* &quot;-&quot;??_-;_-@_-"/>
    <numFmt numFmtId="185" formatCode="_-&quot;R$&quot;\ * #,##0.00_-;\-&quot;R$&quot;\ * #,##0.00_-;_-&quot;R$&quot;\ * &quot;-&quot;??_-;_-@_-"/>
    <numFmt numFmtId="186" formatCode="&quot;R$&quot;#,##0.00"/>
    <numFmt numFmtId="187" formatCode="&quot;R$&quot;\ #,##0.00_);[Red]\(&quot;R$&quot;\ #,##0.00\)"/>
  </numFmts>
  <fonts count="30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184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52" applyNumberFormat="0" applyFill="0" applyAlignment="0" applyProtection="0">
      <alignment vertical="center"/>
    </xf>
    <xf numFmtId="0" fontId="20" fillId="17" borderId="54" applyNumberFormat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37" borderId="5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5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33" borderId="57" applyNumberFormat="0" applyAlignment="0" applyProtection="0">
      <alignment vertical="center"/>
    </xf>
    <xf numFmtId="0" fontId="23" fillId="23" borderId="56" applyNumberFormat="0" applyAlignment="0" applyProtection="0">
      <alignment vertical="center"/>
    </xf>
    <xf numFmtId="0" fontId="28" fillId="23" borderId="57" applyNumberFormat="0" applyAlignment="0" applyProtection="0">
      <alignment vertical="center"/>
    </xf>
    <xf numFmtId="0" fontId="22" fillId="0" borderId="5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</cellStyleXfs>
  <cellXfs count="3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5" fontId="2" fillId="0" borderId="8" xfId="9" applyFont="1" applyFill="1" applyBorder="1" applyAlignment="1">
      <alignment horizontal="center"/>
    </xf>
    <xf numFmtId="10" fontId="2" fillId="0" borderId="9" xfId="4" applyNumberFormat="1" applyFont="1" applyBorder="1" applyAlignment="1">
      <alignment horizontal="center"/>
    </xf>
    <xf numFmtId="185" fontId="2" fillId="0" borderId="8" xfId="9" applyFont="1" applyBorder="1" applyAlignment="1">
      <alignment horizontal="center"/>
    </xf>
    <xf numFmtId="0" fontId="0" fillId="0" borderId="0" xfId="0" applyBorder="1"/>
    <xf numFmtId="185" fontId="0" fillId="0" borderId="0" xfId="9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5" fontId="2" fillId="0" borderId="14" xfId="9" applyFont="1" applyBorder="1" applyAlignment="1">
      <alignment horizontal="center"/>
    </xf>
    <xf numFmtId="10" fontId="2" fillId="0" borderId="15" xfId="4" applyNumberFormat="1" applyFont="1" applyBorder="1" applyAlignment="1">
      <alignment horizontal="center"/>
    </xf>
    <xf numFmtId="181" fontId="0" fillId="0" borderId="0" xfId="0" applyNumberFormat="1"/>
    <xf numFmtId="0" fontId="0" fillId="0" borderId="0" xfId="0" applyFont="1" applyAlignment="1">
      <alignment horizontal="center"/>
    </xf>
    <xf numFmtId="185" fontId="0" fillId="0" borderId="0" xfId="9" applyFont="1"/>
    <xf numFmtId="181" fontId="4" fillId="0" borderId="0" xfId="0" applyNumberFormat="1" applyFont="1" applyBorder="1"/>
    <xf numFmtId="0" fontId="0" fillId="0" borderId="0" xfId="0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8" xfId="0" applyBorder="1"/>
    <xf numFmtId="3" fontId="6" fillId="2" borderId="7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4" borderId="20" xfId="0" applyNumberFormat="1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 wrapText="1"/>
    </xf>
    <xf numFmtId="181" fontId="7" fillId="4" borderId="25" xfId="9" applyNumberFormat="1" applyFont="1" applyFill="1" applyBorder="1" applyAlignment="1">
      <alignment horizontal="center" vertical="center" wrapText="1"/>
    </xf>
    <xf numFmtId="181" fontId="7" fillId="0" borderId="25" xfId="9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19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9" fontId="7" fillId="0" borderId="25" xfId="4" applyFont="1" applyFill="1" applyBorder="1" applyAlignment="1">
      <alignment horizontal="center" vertical="center" wrapText="1"/>
    </xf>
    <xf numFmtId="9" fontId="7" fillId="0" borderId="8" xfId="4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 wrapText="1"/>
    </xf>
    <xf numFmtId="181" fontId="7" fillId="0" borderId="8" xfId="0" applyNumberFormat="1" applyFont="1" applyFill="1" applyBorder="1" applyAlignment="1">
      <alignment horizontal="center" vertical="center"/>
    </xf>
    <xf numFmtId="185" fontId="7" fillId="0" borderId="8" xfId="9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177" fontId="7" fillId="0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6" fillId="3" borderId="35" xfId="0" applyNumberFormat="1" applyFont="1" applyFill="1" applyBorder="1" applyAlignment="1">
      <alignment horizontal="center" vertical="center" wrapText="1"/>
    </xf>
    <xf numFmtId="3" fontId="6" fillId="3" borderId="36" xfId="0" applyNumberFormat="1" applyFont="1" applyFill="1" applyBorder="1" applyAlignment="1">
      <alignment horizontal="center"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183" fontId="0" fillId="0" borderId="0" xfId="4" applyNumberFormat="1"/>
    <xf numFmtId="0" fontId="5" fillId="0" borderId="38" xfId="0" applyFont="1" applyBorder="1" applyAlignment="1">
      <alignment horizontal="center" vertical="center"/>
    </xf>
    <xf numFmtId="0" fontId="0" fillId="0" borderId="39" xfId="0" applyBorder="1"/>
    <xf numFmtId="3" fontId="6" fillId="2" borderId="9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9" fontId="7" fillId="0" borderId="9" xfId="4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185" fontId="7" fillId="0" borderId="40" xfId="9" applyFont="1" applyFill="1" applyBorder="1" applyAlignment="1">
      <alignment horizontal="center" vertical="center"/>
    </xf>
    <xf numFmtId="178" fontId="7" fillId="0" borderId="40" xfId="9" applyNumberFormat="1" applyFont="1" applyFill="1" applyBorder="1" applyAlignment="1">
      <alignment horizontal="center" vertical="center"/>
    </xf>
    <xf numFmtId="177" fontId="7" fillId="0" borderId="9" xfId="9" applyNumberFormat="1" applyFont="1" applyFill="1" applyBorder="1" applyAlignment="1">
      <alignment horizontal="center" vertical="center"/>
    </xf>
    <xf numFmtId="185" fontId="6" fillId="0" borderId="9" xfId="9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185" fontId="2" fillId="0" borderId="40" xfId="9" applyFont="1" applyFill="1" applyBorder="1" applyAlignment="1">
      <alignment horizontal="center" vertical="center" wrapText="1"/>
    </xf>
    <xf numFmtId="185" fontId="2" fillId="0" borderId="41" xfId="9" applyFont="1" applyFill="1" applyBorder="1" applyAlignment="1">
      <alignment horizontal="center" vertical="center" wrapText="1"/>
    </xf>
    <xf numFmtId="185" fontId="2" fillId="0" borderId="42" xfId="9" applyFont="1" applyFill="1" applyBorder="1" applyAlignment="1">
      <alignment horizontal="center" vertical="center" wrapText="1"/>
    </xf>
    <xf numFmtId="185" fontId="6" fillId="3" borderId="42" xfId="9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0" fillId="0" borderId="0" xfId="4" applyNumberFormat="1"/>
    <xf numFmtId="0" fontId="5" fillId="0" borderId="3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85" fontId="7" fillId="0" borderId="8" xfId="0" applyNumberFormat="1" applyFont="1" applyFill="1" applyBorder="1" applyAlignment="1">
      <alignment horizontal="center" vertical="center" wrapText="1"/>
    </xf>
    <xf numFmtId="182" fontId="7" fillId="0" borderId="8" xfId="4" applyNumberFormat="1" applyFont="1" applyFill="1" applyBorder="1" applyAlignment="1">
      <alignment horizontal="center" vertical="center" wrapText="1"/>
    </xf>
    <xf numFmtId="178" fontId="2" fillId="0" borderId="8" xfId="9" applyNumberFormat="1" applyFont="1" applyFill="1" applyBorder="1" applyAlignment="1">
      <alignment horizontal="center" vertical="center" wrapText="1"/>
    </xf>
    <xf numFmtId="185" fontId="2" fillId="4" borderId="8" xfId="0" applyNumberFormat="1" applyFont="1" applyFill="1" applyBorder="1" applyAlignment="1">
      <alignment horizontal="center" vertical="center" wrapText="1"/>
    </xf>
    <xf numFmtId="185" fontId="2" fillId="4" borderId="9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85" fontId="6" fillId="0" borderId="8" xfId="0" applyNumberFormat="1" applyFont="1" applyFill="1" applyBorder="1" applyAlignment="1">
      <alignment horizontal="center" vertical="center" wrapText="1"/>
    </xf>
    <xf numFmtId="176" fontId="6" fillId="0" borderId="8" xfId="4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85" fontId="6" fillId="4" borderId="0" xfId="0" applyNumberFormat="1" applyFont="1" applyFill="1" applyBorder="1" applyAlignment="1">
      <alignment horizontal="center" vertical="center" wrapText="1"/>
    </xf>
    <xf numFmtId="176" fontId="6" fillId="4" borderId="0" xfId="4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85" fontId="2" fillId="4" borderId="0" xfId="0" applyNumberFormat="1" applyFont="1" applyFill="1" applyBorder="1" applyAlignment="1">
      <alignment horizontal="center" vertical="center" wrapText="1"/>
    </xf>
    <xf numFmtId="185" fontId="2" fillId="0" borderId="8" xfId="9" applyFont="1" applyFill="1" applyBorder="1" applyAlignment="1">
      <alignment horizontal="center" vertical="center" wrapText="1"/>
    </xf>
    <xf numFmtId="176" fontId="2" fillId="0" borderId="8" xfId="4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85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" fontId="2" fillId="0" borderId="8" xfId="9" applyNumberFormat="1" applyFont="1" applyFill="1" applyBorder="1" applyAlignment="1">
      <alignment horizontal="center" vertical="center" wrapText="1"/>
    </xf>
    <xf numFmtId="185" fontId="2" fillId="0" borderId="9" xfId="9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4" xfId="9" applyNumberFormat="1" applyFont="1" applyBorder="1" applyAlignment="1">
      <alignment horizontal="center" vertical="center"/>
    </xf>
    <xf numFmtId="1" fontId="2" fillId="0" borderId="14" xfId="9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0" xfId="4" applyNumberFormat="1" applyFont="1" applyAlignment="1">
      <alignment vertical="center"/>
    </xf>
    <xf numFmtId="182" fontId="2" fillId="0" borderId="0" xfId="4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4" applyNumberFormat="1" applyFont="1"/>
    <xf numFmtId="0" fontId="0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4"/>
    <xf numFmtId="176" fontId="0" fillId="0" borderId="0" xfId="4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3" fontId="9" fillId="2" borderId="44" xfId="0" applyNumberFormat="1" applyFont="1" applyFill="1" applyBorder="1" applyAlignment="1">
      <alignment horizontal="center" vertical="center"/>
    </xf>
    <xf numFmtId="3" fontId="9" fillId="2" borderId="45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181" fontId="8" fillId="4" borderId="8" xfId="9" applyNumberFormat="1" applyFont="1" applyFill="1" applyBorder="1" applyAlignment="1">
      <alignment horizontal="center" vertical="center" wrapText="1"/>
    </xf>
    <xf numFmtId="186" fontId="8" fillId="4" borderId="8" xfId="9" applyNumberFormat="1" applyFont="1" applyFill="1" applyBorder="1" applyAlignment="1">
      <alignment horizontal="center" vertical="center" wrapText="1"/>
    </xf>
    <xf numFmtId="3" fontId="8" fillId="4" borderId="29" xfId="0" applyNumberFormat="1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center" vertical="center" wrapText="1"/>
    </xf>
    <xf numFmtId="181" fontId="8" fillId="4" borderId="25" xfId="4" applyNumberFormat="1" applyFont="1" applyFill="1" applyBorder="1" applyAlignment="1">
      <alignment horizontal="center" vertical="center" wrapText="1"/>
    </xf>
    <xf numFmtId="186" fontId="8" fillId="0" borderId="25" xfId="9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9" fontId="8" fillId="0" borderId="8" xfId="4" applyFont="1" applyFill="1" applyBorder="1" applyAlignment="1">
      <alignment horizontal="center" vertical="center" wrapText="1"/>
    </xf>
    <xf numFmtId="9" fontId="8" fillId="0" borderId="8" xfId="4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9" fontId="8" fillId="4" borderId="8" xfId="4" applyFont="1" applyFill="1" applyBorder="1" applyAlignment="1">
      <alignment horizontal="center" vertical="center" wrapText="1"/>
    </xf>
    <xf numFmtId="9" fontId="9" fillId="4" borderId="8" xfId="4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181" fontId="8" fillId="0" borderId="8" xfId="0" applyNumberFormat="1" applyFont="1" applyFill="1" applyBorder="1" applyAlignment="1">
      <alignment horizontal="center" vertical="center"/>
    </xf>
    <xf numFmtId="187" fontId="8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85" fontId="1" fillId="0" borderId="8" xfId="9" applyFont="1" applyBorder="1" applyAlignment="1">
      <alignment horizontal="center"/>
    </xf>
    <xf numFmtId="187" fontId="1" fillId="0" borderId="8" xfId="9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 vertical="center"/>
    </xf>
    <xf numFmtId="185" fontId="8" fillId="0" borderId="8" xfId="9" applyFont="1" applyBorder="1" applyAlignment="1">
      <alignment horizontal="center" vertical="center"/>
    </xf>
    <xf numFmtId="185" fontId="8" fillId="0" borderId="8" xfId="9" applyFont="1" applyFill="1" applyBorder="1" applyAlignment="1">
      <alignment horizontal="center" vertical="center"/>
    </xf>
    <xf numFmtId="187" fontId="8" fillId="0" borderId="8" xfId="9" applyNumberFormat="1" applyFont="1" applyBorder="1" applyAlignment="1">
      <alignment horizontal="center" vertical="center"/>
    </xf>
    <xf numFmtId="177" fontId="8" fillId="0" borderId="8" xfId="9" applyNumberFormat="1" applyFont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3" fontId="9" fillId="2" borderId="46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40" xfId="0" applyNumberFormat="1" applyFont="1" applyFill="1" applyBorder="1" applyAlignment="1">
      <alignment horizontal="center" vertical="center" wrapText="1"/>
    </xf>
    <xf numFmtId="3" fontId="9" fillId="2" borderId="41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9" fontId="8" fillId="0" borderId="9" xfId="4" applyFont="1" applyFill="1" applyBorder="1" applyAlignment="1">
      <alignment horizontal="center" vertical="center" wrapText="1"/>
    </xf>
    <xf numFmtId="9" fontId="9" fillId="0" borderId="9" xfId="4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185" fontId="8" fillId="0" borderId="9" xfId="9" applyFont="1" applyFill="1" applyBorder="1" applyAlignment="1">
      <alignment horizontal="center" vertical="center"/>
    </xf>
    <xf numFmtId="185" fontId="1" fillId="0" borderId="9" xfId="9" applyFont="1" applyBorder="1" applyAlignment="1">
      <alignment horizontal="center"/>
    </xf>
    <xf numFmtId="177" fontId="8" fillId="0" borderId="9" xfId="9" applyNumberFormat="1" applyFont="1" applyFill="1" applyBorder="1" applyAlignment="1">
      <alignment horizontal="center" vertical="center"/>
    </xf>
    <xf numFmtId="185" fontId="9" fillId="0" borderId="9" xfId="9" applyFont="1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5" fontId="2" fillId="0" borderId="8" xfId="9" applyFont="1" applyFill="1" applyBorder="1"/>
    <xf numFmtId="185" fontId="2" fillId="0" borderId="8" xfId="9" applyFont="1" applyFill="1" applyBorder="1" applyAlignment="1">
      <alignment horizontal="center" vertical="center"/>
    </xf>
    <xf numFmtId="185" fontId="2" fillId="0" borderId="8" xfId="9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85" fontId="6" fillId="0" borderId="8" xfId="9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/>
    </xf>
    <xf numFmtId="185" fontId="8" fillId="0" borderId="0" xfId="9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185" fontId="2" fillId="0" borderId="9" xfId="9" applyFont="1" applyFill="1" applyBorder="1" applyAlignment="1">
      <alignment horizontal="center" vertical="center"/>
    </xf>
    <xf numFmtId="185" fontId="2" fillId="0" borderId="9" xfId="9" applyFont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 wrapText="1"/>
    </xf>
    <xf numFmtId="185" fontId="6" fillId="0" borderId="9" xfId="9" applyFont="1" applyFill="1" applyBorder="1" applyAlignment="1">
      <alignment horizontal="center" vertical="center" wrapText="1"/>
    </xf>
    <xf numFmtId="185" fontId="6" fillId="3" borderId="15" xfId="9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Alignment="1">
      <alignment horizontal="left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81" fontId="7" fillId="0" borderId="0" xfId="0" applyNumberFormat="1" applyFont="1" applyFill="1" applyBorder="1" applyAlignment="1">
      <alignment horizontal="center" vertical="center"/>
    </xf>
    <xf numFmtId="185" fontId="7" fillId="0" borderId="0" xfId="9" applyFont="1" applyFill="1" applyBorder="1" applyAlignment="1">
      <alignment horizontal="center" vertical="center"/>
    </xf>
    <xf numFmtId="3" fontId="6" fillId="3" borderId="29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185" fontId="7" fillId="0" borderId="28" xfId="9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 wrapText="1"/>
    </xf>
    <xf numFmtId="185" fontId="7" fillId="0" borderId="49" xfId="9" applyFont="1" applyFill="1" applyBorder="1" applyAlignment="1">
      <alignment horizontal="center" vertical="center"/>
    </xf>
    <xf numFmtId="185" fontId="7" fillId="0" borderId="25" xfId="9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185" fontId="7" fillId="0" borderId="28" xfId="9" applyFont="1" applyBorder="1" applyAlignment="1">
      <alignment horizontal="center" vertical="center"/>
    </xf>
    <xf numFmtId="178" fontId="7" fillId="0" borderId="28" xfId="9" applyNumberFormat="1" applyFont="1" applyBorder="1" applyAlignment="1">
      <alignment horizontal="center" vertical="center"/>
    </xf>
    <xf numFmtId="3" fontId="7" fillId="0" borderId="28" xfId="9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4" borderId="39" xfId="0" applyNumberFormat="1" applyFont="1" applyFill="1" applyBorder="1" applyAlignment="1">
      <alignment horizontal="left"/>
    </xf>
    <xf numFmtId="3" fontId="6" fillId="3" borderId="40" xfId="0" applyNumberFormat="1" applyFont="1" applyFill="1" applyBorder="1" applyAlignment="1">
      <alignment horizontal="center" vertical="center" wrapText="1"/>
    </xf>
    <xf numFmtId="3" fontId="6" fillId="3" borderId="43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/>
    </xf>
    <xf numFmtId="185" fontId="7" fillId="0" borderId="43" xfId="9" applyFont="1" applyFill="1" applyBorder="1" applyAlignment="1">
      <alignment horizontal="center" vertical="center"/>
    </xf>
    <xf numFmtId="185" fontId="7" fillId="0" borderId="41" xfId="9" applyFont="1" applyFill="1" applyBorder="1" applyAlignment="1">
      <alignment horizontal="center" vertical="center"/>
    </xf>
    <xf numFmtId="3" fontId="6" fillId="3" borderId="50" xfId="0" applyNumberFormat="1" applyFont="1" applyFill="1" applyBorder="1" applyAlignment="1">
      <alignment horizontal="center" vertical="center" wrapText="1"/>
    </xf>
    <xf numFmtId="3" fontId="7" fillId="0" borderId="51" xfId="0" applyNumberFormat="1" applyFont="1" applyFill="1" applyBorder="1" applyAlignment="1">
      <alignment horizontal="center" vertical="center" wrapText="1"/>
    </xf>
    <xf numFmtId="3" fontId="7" fillId="0" borderId="50" xfId="0" applyNumberFormat="1" applyFont="1" applyFill="1" applyBorder="1" applyAlignment="1">
      <alignment horizontal="center" vertical="center" wrapText="1"/>
    </xf>
    <xf numFmtId="185" fontId="6" fillId="3" borderId="9" xfId="9" applyFont="1" applyFill="1" applyBorder="1" applyAlignment="1">
      <alignment vertical="center" wrapText="1"/>
    </xf>
    <xf numFmtId="185" fontId="0" fillId="0" borderId="0" xfId="9"/>
    <xf numFmtId="185" fontId="7" fillId="0" borderId="9" xfId="9" applyFont="1" applyFill="1" applyBorder="1" applyAlignment="1">
      <alignment horizontal="center" vertical="center"/>
    </xf>
    <xf numFmtId="178" fontId="7" fillId="0" borderId="43" xfId="9" applyNumberFormat="1" applyFont="1" applyBorder="1" applyAlignment="1">
      <alignment horizontal="center" vertical="center"/>
    </xf>
    <xf numFmtId="185" fontId="7" fillId="0" borderId="43" xfId="9" applyFont="1" applyBorder="1" applyAlignment="1">
      <alignment horizontal="center" vertical="center"/>
    </xf>
    <xf numFmtId="3" fontId="7" fillId="0" borderId="43" xfId="9" applyNumberFormat="1" applyFont="1" applyBorder="1" applyAlignment="1">
      <alignment horizontal="center" vertical="center"/>
    </xf>
    <xf numFmtId="185" fontId="6" fillId="0" borderId="43" xfId="9" applyFont="1" applyBorder="1" applyAlignment="1">
      <alignment horizontal="center" vertical="center"/>
    </xf>
    <xf numFmtId="185" fontId="6" fillId="3" borderId="15" xfId="9" applyFont="1" applyFill="1" applyBorder="1" applyAlignment="1">
      <alignment horizontal="center" vertical="center" wrapText="1"/>
    </xf>
    <xf numFmtId="10" fontId="0" fillId="0" borderId="0" xfId="4" applyNumberFormat="1" applyFont="1" applyBorder="1" applyAlignment="1">
      <alignment horizontal="center"/>
    </xf>
    <xf numFmtId="0" fontId="0" fillId="0" borderId="0" xfId="0" applyFont="1" applyBorder="1"/>
    <xf numFmtId="181" fontId="8" fillId="4" borderId="25" xfId="4" applyNumberFormat="1" applyFont="1" applyFill="1" applyBorder="1" applyAlignment="1" quotePrefix="1">
      <alignment horizontal="center" vertical="center" wrapText="1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58"/>
  <sheetViews>
    <sheetView showGridLines="0" tabSelected="1" workbookViewId="0">
      <selection activeCell="G40" sqref="G40"/>
    </sheetView>
  </sheetViews>
  <sheetFormatPr defaultColWidth="9" defaultRowHeight="15"/>
  <cols>
    <col min="2" max="2" width="29.2190476190476" customWidth="1"/>
    <col min="3" max="3" width="14.1428571428571" customWidth="1"/>
    <col min="4" max="4" width="15.4285714285714" customWidth="1"/>
    <col min="5" max="5" width="15.7142857142857" customWidth="1"/>
    <col min="6" max="6" width="15.1428571428571" customWidth="1"/>
    <col min="7" max="7" width="17.4285714285714" customWidth="1"/>
    <col min="8" max="8" width="15.2857142857143" customWidth="1"/>
    <col min="9" max="9" width="17.8571428571429" customWidth="1"/>
    <col min="13" max="13" width="18.7142857142857"/>
  </cols>
  <sheetData>
    <row r="1" s="1" customFormat="1" ht="16.5"/>
    <row r="2" s="1" customFormat="1" ht="47.25" customHeight="1" spans="2:9">
      <c r="B2" s="31" t="s">
        <v>0</v>
      </c>
      <c r="C2" s="32"/>
      <c r="D2" s="33"/>
      <c r="E2" s="33"/>
      <c r="F2" s="33"/>
      <c r="G2" s="33"/>
      <c r="H2" s="33"/>
      <c r="I2" s="109"/>
    </row>
    <row r="3" spans="2:9">
      <c r="B3" s="295"/>
      <c r="C3" s="296"/>
      <c r="D3" s="297"/>
      <c r="E3" s="297"/>
      <c r="F3" s="297"/>
      <c r="G3" s="297"/>
      <c r="H3" s="298"/>
      <c r="I3" s="323"/>
    </row>
    <row r="4" spans="2:9">
      <c r="B4" s="54" t="s">
        <v>1</v>
      </c>
      <c r="C4" s="56"/>
      <c r="D4" s="56"/>
      <c r="E4" s="56"/>
      <c r="F4" s="56"/>
      <c r="G4" s="56"/>
      <c r="H4" s="56"/>
      <c r="I4" s="114"/>
    </row>
    <row r="5" spans="2:9">
      <c r="B5" s="54" t="s">
        <v>2</v>
      </c>
      <c r="C5" s="56"/>
      <c r="D5" s="56"/>
      <c r="E5" s="56"/>
      <c r="F5" s="56"/>
      <c r="G5" s="56"/>
      <c r="H5" s="56"/>
      <c r="I5" s="114"/>
    </row>
    <row r="6" spans="2:9">
      <c r="B6" s="299" t="s">
        <v>3</v>
      </c>
      <c r="C6" s="56" t="s">
        <v>4</v>
      </c>
      <c r="D6" s="300" t="s">
        <v>5</v>
      </c>
      <c r="E6" s="300"/>
      <c r="F6" s="300"/>
      <c r="G6" s="300"/>
      <c r="H6" s="300"/>
      <c r="I6" s="324" t="s">
        <v>6</v>
      </c>
    </row>
    <row r="7" spans="2:9">
      <c r="B7" s="62"/>
      <c r="C7" s="56"/>
      <c r="D7" s="64" t="s">
        <v>7</v>
      </c>
      <c r="E7" s="64" t="s">
        <v>8</v>
      </c>
      <c r="F7" s="64" t="s">
        <v>9</v>
      </c>
      <c r="G7" s="56" t="s">
        <v>10</v>
      </c>
      <c r="H7" s="56"/>
      <c r="I7" s="325"/>
    </row>
    <row r="8" ht="14.4" customHeight="1" spans="2:9">
      <c r="B8" s="69" t="s">
        <v>11</v>
      </c>
      <c r="C8" s="70" t="s">
        <v>12</v>
      </c>
      <c r="D8" s="301">
        <f>'ANEXO 5A - LOTE 1 OFERTAS'!D58</f>
        <v>0</v>
      </c>
      <c r="E8" s="301">
        <f>'ANEXO 5A - LOTE 1 OFERTAS'!E58</f>
        <v>1105</v>
      </c>
      <c r="F8" s="301">
        <f>'ANEXO 5A - LOTE 1 OFERTAS'!F58</f>
        <v>3310.8</v>
      </c>
      <c r="G8" s="71">
        <f>'ANEXO 5A - LOTE 1 OFERTAS'!G58</f>
        <v>7364</v>
      </c>
      <c r="H8" s="71"/>
      <c r="I8" s="326">
        <f>'ANEXO 5A - LOTE 1 OFERTAS'!I58</f>
        <v>11779.8</v>
      </c>
    </row>
    <row r="9" ht="14.4" customHeight="1" spans="2:9">
      <c r="B9" s="72"/>
      <c r="C9" s="70" t="s">
        <v>13</v>
      </c>
      <c r="D9" s="302">
        <f>'ANEXO 5A - LOTE 1 OFERTAS'!D59</f>
        <v>0</v>
      </c>
      <c r="E9" s="302">
        <f>'ANEXO 5A - LOTE 1 OFERTAS'!E59</f>
        <v>9061000</v>
      </c>
      <c r="F9" s="302">
        <f>'ANEXO 5A - LOTE 1 OFERTAS'!F59</f>
        <v>5429712</v>
      </c>
      <c r="G9" s="74">
        <f>'ANEXO 5A - LOTE 1 OFERTAS'!G59</f>
        <v>3623088</v>
      </c>
      <c r="H9" s="74"/>
      <c r="I9" s="327">
        <f>'ANEXO 5A - LOTE 1 OFERTAS'!I59</f>
        <v>18113800</v>
      </c>
    </row>
    <row r="10" ht="15.75" spans="2:9">
      <c r="B10" s="69" t="s">
        <v>14</v>
      </c>
      <c r="C10" s="70" t="s">
        <v>12</v>
      </c>
      <c r="D10" s="301">
        <f>'ANEXO 5A - LOTE 1 OFERTAS'!D60</f>
        <v>0</v>
      </c>
      <c r="E10" s="301">
        <f>'ANEXO 5A - LOTE 1 OFERTAS'!E60</f>
        <v>647</v>
      </c>
      <c r="F10" s="301">
        <f>'ANEXO 5A - LOTE 1 OFERTAS'!F60</f>
        <v>1941</v>
      </c>
      <c r="G10" s="71">
        <f>'ANEXO 5A - LOTE 1 OFERTAS'!G60</f>
        <v>4313</v>
      </c>
      <c r="H10" s="71"/>
      <c r="I10" s="326">
        <f>'ANEXO 5A - LOTE 1 OFERTAS'!I60</f>
        <v>6901</v>
      </c>
    </row>
    <row r="11" ht="15.75" spans="2:9">
      <c r="B11" s="75"/>
      <c r="C11" s="303" t="s">
        <v>13</v>
      </c>
      <c r="D11" s="304">
        <f>'ANEXO 5A - LOTE 1 OFERTAS'!D61</f>
        <v>0</v>
      </c>
      <c r="E11" s="304">
        <f>'ANEXO 5A - LOTE 1 OFERTAS'!E61</f>
        <v>2264500</v>
      </c>
      <c r="F11" s="304">
        <f>'ANEXO 5A - LOTE 1 OFERTAS'!F61</f>
        <v>1358700</v>
      </c>
      <c r="G11" s="305">
        <f>'ANEXO 5A - LOTE 1 OFERTAS'!G61</f>
        <v>905730</v>
      </c>
      <c r="H11" s="305"/>
      <c r="I11" s="328">
        <f>'ANEXO 5A - LOTE 1 OFERTAS'!I61</f>
        <v>4528930</v>
      </c>
    </row>
    <row r="12" spans="2:9">
      <c r="B12" s="306" t="s">
        <v>15</v>
      </c>
      <c r="C12" s="281"/>
      <c r="D12" s="281"/>
      <c r="E12" s="281"/>
      <c r="F12" s="281"/>
      <c r="G12" s="281"/>
      <c r="H12" s="281"/>
      <c r="I12" s="121">
        <f>I9+I11</f>
        <v>22642730</v>
      </c>
    </row>
    <row r="13" spans="2:9">
      <c r="B13" s="307" t="s">
        <v>16</v>
      </c>
      <c r="C13" s="308"/>
      <c r="D13" s="308"/>
      <c r="E13" s="308"/>
      <c r="F13" s="308"/>
      <c r="G13" s="308"/>
      <c r="H13" s="308"/>
      <c r="I13" s="329"/>
    </row>
    <row r="14" spans="2:9">
      <c r="B14" s="264" t="s">
        <v>17</v>
      </c>
      <c r="C14" s="265" t="s">
        <v>18</v>
      </c>
      <c r="D14" s="266"/>
      <c r="E14" s="267"/>
      <c r="F14" s="309" t="s">
        <v>19</v>
      </c>
      <c r="G14" s="55"/>
      <c r="H14" s="268" t="s">
        <v>20</v>
      </c>
      <c r="I14" s="287"/>
    </row>
    <row r="15" ht="28.5" spans="2:9">
      <c r="B15" s="269"/>
      <c r="C15" s="270"/>
      <c r="D15" s="271"/>
      <c r="E15" s="272"/>
      <c r="F15" s="56" t="s">
        <v>21</v>
      </c>
      <c r="G15" s="268" t="s">
        <v>22</v>
      </c>
      <c r="H15" s="56" t="s">
        <v>21</v>
      </c>
      <c r="I15" s="287" t="s">
        <v>22</v>
      </c>
    </row>
    <row r="16" spans="2:9">
      <c r="B16" s="92" t="s">
        <v>23</v>
      </c>
      <c r="C16" s="273" t="s">
        <v>24</v>
      </c>
      <c r="D16" s="274"/>
      <c r="E16" s="273"/>
      <c r="F16" s="275">
        <f>'ANEXO 5A - LOTE 1 OFERTAS'!F67</f>
        <v>250000</v>
      </c>
      <c r="G16" s="276">
        <f>'ANEXO 5A - LOTE 1 OFERTAS'!G67</f>
        <v>1240000</v>
      </c>
      <c r="H16" s="276">
        <f>'ANEXO 5A - LOTE 1 OFERTAS'!H67</f>
        <v>156250</v>
      </c>
      <c r="I16" s="288">
        <f>'ANEXO 5A - LOTE 1 OFERTAS'!I67</f>
        <v>775000</v>
      </c>
    </row>
    <row r="17" spans="2:9">
      <c r="B17" s="92"/>
      <c r="C17" s="273" t="s">
        <v>25</v>
      </c>
      <c r="D17" s="274"/>
      <c r="E17" s="273"/>
      <c r="F17" s="275">
        <f>'ANEXO 5A - LOTE 1 OFERTAS'!F68</f>
        <v>450000</v>
      </c>
      <c r="G17" s="276"/>
      <c r="H17" s="276">
        <f>'ANEXO 5A - LOTE 1 OFERTAS'!H68</f>
        <v>281250</v>
      </c>
      <c r="I17" s="288"/>
    </row>
    <row r="18" spans="2:9">
      <c r="B18" s="92"/>
      <c r="C18" s="273" t="s">
        <v>26</v>
      </c>
      <c r="D18" s="274"/>
      <c r="E18" s="273"/>
      <c r="F18" s="275">
        <f>'ANEXO 5A - LOTE 1 OFERTAS'!F69</f>
        <v>400000</v>
      </c>
      <c r="G18" s="276"/>
      <c r="H18" s="276">
        <f>'ANEXO 5A - LOTE 1 OFERTAS'!H69</f>
        <v>250000</v>
      </c>
      <c r="I18" s="288"/>
    </row>
    <row r="19" spans="2:9">
      <c r="B19" s="92"/>
      <c r="C19" s="273" t="s">
        <v>27</v>
      </c>
      <c r="D19" s="274"/>
      <c r="E19" s="273"/>
      <c r="F19" s="275">
        <f>'ANEXO 5A - LOTE 1 OFERTAS'!F70</f>
        <v>140000</v>
      </c>
      <c r="G19" s="276"/>
      <c r="H19" s="276">
        <f>'ANEXO 5A - LOTE 1 OFERTAS'!H70</f>
        <v>87500</v>
      </c>
      <c r="I19" s="288"/>
    </row>
    <row r="20" spans="2:9">
      <c r="B20" s="92" t="s">
        <v>28</v>
      </c>
      <c r="C20" s="273" t="s">
        <v>24</v>
      </c>
      <c r="D20" s="274"/>
      <c r="E20" s="273"/>
      <c r="F20" s="275">
        <f>'ANEXO 5A - LOTE 1 OFERTAS'!F71</f>
        <v>375000</v>
      </c>
      <c r="G20" s="276">
        <f>'ANEXO 5A - LOTE 1 OFERTAS'!G71</f>
        <v>1860000</v>
      </c>
      <c r="H20" s="276">
        <f>'ANEXO 5A - LOTE 1 OFERTAS'!H71</f>
        <v>468750</v>
      </c>
      <c r="I20" s="288">
        <f>'ANEXO 5A - LOTE 1 OFERTAS'!I71</f>
        <v>2325000</v>
      </c>
    </row>
    <row r="21" spans="2:9">
      <c r="B21" s="92"/>
      <c r="C21" s="273" t="s">
        <v>25</v>
      </c>
      <c r="D21" s="274"/>
      <c r="E21" s="273"/>
      <c r="F21" s="275">
        <f>'ANEXO 5A - LOTE 1 OFERTAS'!F72</f>
        <v>675000</v>
      </c>
      <c r="G21" s="276"/>
      <c r="H21" s="276">
        <f>'ANEXO 5A - LOTE 1 OFERTAS'!H72</f>
        <v>843750</v>
      </c>
      <c r="I21" s="288"/>
    </row>
    <row r="22" spans="2:9">
      <c r="B22" s="92"/>
      <c r="C22" s="273" t="s">
        <v>26</v>
      </c>
      <c r="D22" s="274"/>
      <c r="E22" s="273"/>
      <c r="F22" s="275">
        <f>'ANEXO 5A - LOTE 1 OFERTAS'!F73</f>
        <v>600000</v>
      </c>
      <c r="G22" s="276"/>
      <c r="H22" s="276">
        <f>'ANEXO 5A - LOTE 1 OFERTAS'!H73</f>
        <v>750000</v>
      </c>
      <c r="I22" s="288"/>
    </row>
    <row r="23" spans="2:9">
      <c r="B23" s="92"/>
      <c r="C23" s="273" t="s">
        <v>27</v>
      </c>
      <c r="D23" s="274"/>
      <c r="E23" s="273"/>
      <c r="F23" s="275">
        <f>'ANEXO 5A - LOTE 1 OFERTAS'!F74</f>
        <v>210000</v>
      </c>
      <c r="G23" s="276"/>
      <c r="H23" s="276">
        <f>'ANEXO 5A - LOTE 1 OFERTAS'!H74</f>
        <v>262500</v>
      </c>
      <c r="I23" s="288"/>
    </row>
    <row r="24" spans="2:9">
      <c r="B24" s="92" t="s">
        <v>29</v>
      </c>
      <c r="C24" s="94" t="s">
        <v>30</v>
      </c>
      <c r="D24" s="94"/>
      <c r="E24" s="94"/>
      <c r="F24" s="276">
        <f>'ANEXO 5A - LOTE 1 OFERTAS'!F75</f>
        <v>300000</v>
      </c>
      <c r="G24" s="277">
        <f>'ANEXO 5A - LOTE 1 OFERTAS'!G75</f>
        <v>300000</v>
      </c>
      <c r="H24" s="277">
        <f>'ANEXO 5A - LOTE 1 OFERTAS'!H75</f>
        <v>300000</v>
      </c>
      <c r="I24" s="289">
        <f>'ANEXO 5A - LOTE 1 OFERTAS'!I75</f>
        <v>300000</v>
      </c>
    </row>
    <row r="25" spans="2:9">
      <c r="B25" s="92"/>
      <c r="C25" s="94"/>
      <c r="D25" s="94"/>
      <c r="E25" s="94"/>
      <c r="F25" s="276"/>
      <c r="G25" s="277"/>
      <c r="H25" s="277"/>
      <c r="I25" s="289"/>
    </row>
    <row r="26" spans="2:9">
      <c r="B26" s="92" t="s">
        <v>31</v>
      </c>
      <c r="C26" s="273" t="s">
        <v>32</v>
      </c>
      <c r="D26" s="273"/>
      <c r="E26" s="273"/>
      <c r="F26" s="310" t="s">
        <v>33</v>
      </c>
      <c r="G26" s="311"/>
      <c r="H26" s="311"/>
      <c r="I26" s="330"/>
    </row>
    <row r="27" spans="2:9">
      <c r="B27" s="92"/>
      <c r="C27" s="273"/>
      <c r="D27" s="273"/>
      <c r="E27" s="273"/>
      <c r="F27" s="312"/>
      <c r="G27" s="313"/>
      <c r="H27" s="313"/>
      <c r="I27" s="331"/>
    </row>
    <row r="28" spans="2:9">
      <c r="B28" s="278" t="s">
        <v>15</v>
      </c>
      <c r="C28" s="279"/>
      <c r="D28" s="279"/>
      <c r="E28" s="279"/>
      <c r="F28" s="279"/>
      <c r="G28" s="280">
        <f>G16+G20+G24</f>
        <v>3400000</v>
      </c>
      <c r="H28" s="281" t="s">
        <v>34</v>
      </c>
      <c r="I28" s="291">
        <f>'ANEXO 5A - LOTE 1 OFERTAS'!I79</f>
        <v>3400000</v>
      </c>
    </row>
    <row r="29" spans="2:9">
      <c r="B29" s="54" t="s">
        <v>35</v>
      </c>
      <c r="C29" s="56"/>
      <c r="D29" s="56"/>
      <c r="E29" s="56"/>
      <c r="F29" s="56"/>
      <c r="G29" s="56"/>
      <c r="H29" s="56"/>
      <c r="I29" s="332">
        <f>'ANEXO 5A - LOTE 1 OFERTAS'!I80</f>
        <v>26042730</v>
      </c>
    </row>
    <row r="30" spans="2:9">
      <c r="B30" s="34"/>
      <c r="C30" s="20"/>
      <c r="D30" s="20"/>
      <c r="E30" s="20"/>
      <c r="F30" s="20"/>
      <c r="G30" s="20"/>
      <c r="H30" s="20"/>
      <c r="I30" s="110"/>
    </row>
    <row r="31" spans="2:9">
      <c r="B31" s="34"/>
      <c r="C31" s="20"/>
      <c r="D31" s="20"/>
      <c r="E31" s="20"/>
      <c r="F31" s="20"/>
      <c r="G31" s="20"/>
      <c r="H31" s="20"/>
      <c r="I31" s="110"/>
    </row>
    <row r="32" customHeight="1" spans="2:13">
      <c r="B32" s="67" t="s">
        <v>36</v>
      </c>
      <c r="C32" s="68"/>
      <c r="D32" s="68"/>
      <c r="E32" s="68"/>
      <c r="F32" s="68"/>
      <c r="G32" s="68"/>
      <c r="H32" s="68"/>
      <c r="I32" s="116"/>
      <c r="M32" s="333"/>
    </row>
    <row r="33" customHeight="1" spans="2:13">
      <c r="B33" s="67" t="s">
        <v>2</v>
      </c>
      <c r="C33" s="68"/>
      <c r="D33" s="68"/>
      <c r="E33" s="68"/>
      <c r="F33" s="68"/>
      <c r="G33" s="68"/>
      <c r="H33" s="68"/>
      <c r="I33" s="116"/>
      <c r="M33" s="333"/>
    </row>
    <row r="34" spans="2:9">
      <c r="B34" s="299" t="s">
        <v>3</v>
      </c>
      <c r="C34" s="56" t="s">
        <v>4</v>
      </c>
      <c r="D34" s="314" t="s">
        <v>5</v>
      </c>
      <c r="E34" s="44"/>
      <c r="F34" s="44"/>
      <c r="G34" s="44"/>
      <c r="H34" s="45"/>
      <c r="I34" s="324" t="s">
        <v>6</v>
      </c>
    </row>
    <row r="35" ht="42.75" spans="2:9">
      <c r="B35" s="62"/>
      <c r="C35" s="56"/>
      <c r="D35" s="56" t="s">
        <v>7</v>
      </c>
      <c r="E35" s="56" t="s">
        <v>8</v>
      </c>
      <c r="F35" s="56" t="s">
        <v>9</v>
      </c>
      <c r="G35" s="309" t="s">
        <v>10</v>
      </c>
      <c r="H35" s="56" t="s">
        <v>37</v>
      </c>
      <c r="I35" s="325"/>
    </row>
    <row r="36" ht="15.75" spans="2:9">
      <c r="B36" s="69" t="s">
        <v>11</v>
      </c>
      <c r="C36" s="70" t="s">
        <v>12</v>
      </c>
      <c r="D36" s="315">
        <f>'ANEXO 5C - LOTE 2 EFG ARTES'!D19</f>
        <v>97</v>
      </c>
      <c r="E36" s="315">
        <f>'ANEXO 5C - LOTE 2 EFG ARTES'!E19</f>
        <v>253</v>
      </c>
      <c r="F36" s="315">
        <f>'ANEXO 5C - LOTE 2 EFG ARTES'!F19</f>
        <v>3161</v>
      </c>
      <c r="G36" s="315">
        <f>'ANEXO 5C - LOTE 2 EFG ARTES'!G19</f>
        <v>2106</v>
      </c>
      <c r="H36" s="315">
        <f>'ANEXO 5C - LOTE 2 EFG ARTES'!H19</f>
        <v>0</v>
      </c>
      <c r="I36" s="117">
        <f>'ANEXO 5C - LOTE 2 EFG ARTES'!I19</f>
        <v>5617</v>
      </c>
    </row>
    <row r="37" ht="15.75" spans="2:9">
      <c r="B37" s="72"/>
      <c r="C37" s="70" t="s">
        <v>13</v>
      </c>
      <c r="D37" s="316">
        <f>'ANEXO 5C - LOTE 2 EFG ARTES'!D20</f>
        <v>2068040</v>
      </c>
      <c r="E37" s="316">
        <f>'ANEXO 5C - LOTE 2 EFG ARTES'!E20</f>
        <v>2074600</v>
      </c>
      <c r="F37" s="316">
        <f>'ANEXO 5C - LOTE 2 EFG ARTES'!F20</f>
        <v>5184040</v>
      </c>
      <c r="G37" s="316">
        <f>'ANEXO 5C - LOTE 2 EFG ARTES'!G20</f>
        <v>1036152</v>
      </c>
      <c r="H37" s="316">
        <f>'ANEXO 5C - LOTE 2 EFG ARTES'!H20</f>
        <v>0</v>
      </c>
      <c r="I37" s="334">
        <f>'ANEXO 5C - LOTE 2 EFG ARTES'!I20</f>
        <v>10362832</v>
      </c>
    </row>
    <row r="38" ht="15.75" spans="2:9">
      <c r="B38" s="77" t="s">
        <v>38</v>
      </c>
      <c r="C38" s="70" t="s">
        <v>12</v>
      </c>
      <c r="D38" s="317">
        <f>'ANEXO 5C - LOTE 2 EFG ARTES'!D21</f>
        <v>0</v>
      </c>
      <c r="E38" s="317">
        <f>'ANEXO 5C - LOTE 2 EFG ARTES'!E21</f>
        <v>0</v>
      </c>
      <c r="F38" s="317">
        <f>'ANEXO 5C - LOTE 2 EFG ARTES'!F21</f>
        <v>0</v>
      </c>
      <c r="G38" s="317">
        <f>'ANEXO 5C - LOTE 2 EFG ARTES'!G21</f>
        <v>0</v>
      </c>
      <c r="H38" s="317">
        <f>'ANEXO 5C - LOTE 2 EFG ARTES'!H21</f>
        <v>640</v>
      </c>
      <c r="I38" s="335">
        <f>'ANEXO 5C - LOTE 2 EFG ARTES'!I21</f>
        <v>640</v>
      </c>
    </row>
    <row r="39" ht="15.75" spans="2:9">
      <c r="B39" s="77"/>
      <c r="C39" s="70" t="s">
        <v>13</v>
      </c>
      <c r="D39" s="316">
        <f>'ANEXO 5C - LOTE 2 EFG ARTES'!D22</f>
        <v>0</v>
      </c>
      <c r="E39" s="316">
        <f>'ANEXO 5C - LOTE 2 EFG ARTES'!E22</f>
        <v>0</v>
      </c>
      <c r="F39" s="316">
        <f>'ANEXO 5C - LOTE 2 EFG ARTES'!F22</f>
        <v>0</v>
      </c>
      <c r="G39" s="316">
        <f>'ANEXO 5C - LOTE 2 EFG ARTES'!G22</f>
        <v>0</v>
      </c>
      <c r="H39" s="316">
        <f>'ANEXO 5C - LOTE 2 EFG ARTES'!H22</f>
        <v>1637376</v>
      </c>
      <c r="I39" s="336">
        <f>'ANEXO 5C - LOTE 2 EFG ARTES'!I22</f>
        <v>1637376</v>
      </c>
    </row>
    <row r="40" ht="15.75" spans="2:9">
      <c r="B40" s="77" t="s">
        <v>38</v>
      </c>
      <c r="C40" s="70" t="s">
        <v>39</v>
      </c>
      <c r="D40" s="317">
        <f>'ANEXO 5C - LOTE 2 EFG ARTES'!D23</f>
        <v>0</v>
      </c>
      <c r="E40" s="317">
        <f>'ANEXO 5C - LOTE 2 EFG ARTES'!E23</f>
        <v>0</v>
      </c>
      <c r="F40" s="317">
        <f>'ANEXO 5C - LOTE 2 EFG ARTES'!F23</f>
        <v>0</v>
      </c>
      <c r="G40" s="317">
        <f>'ANEXO 5C - LOTE 2 EFG ARTES'!G23</f>
        <v>0</v>
      </c>
      <c r="H40" s="317">
        <f>'ANEXO 5C - LOTE 2 EFG ARTES'!H23</f>
        <v>10</v>
      </c>
      <c r="I40" s="335"/>
    </row>
    <row r="41" ht="15.75" spans="2:9">
      <c r="B41" s="77"/>
      <c r="C41" s="70" t="s">
        <v>13</v>
      </c>
      <c r="D41" s="316">
        <f>'ANEXO 5C - LOTE 2 EFG ARTES'!D24</f>
        <v>0</v>
      </c>
      <c r="E41" s="316">
        <f>'ANEXO 5C - LOTE 2 EFG ARTES'!E24</f>
        <v>0</v>
      </c>
      <c r="F41" s="316">
        <f>'ANEXO 5C - LOTE 2 EFG ARTES'!F24</f>
        <v>0</v>
      </c>
      <c r="G41" s="316">
        <f>'ANEXO 5C - LOTE 2 EFG ARTES'!G24</f>
        <v>0</v>
      </c>
      <c r="H41" s="316">
        <f>'ANEXO 5C - LOTE 2 EFG ARTES'!H24</f>
        <v>800000</v>
      </c>
      <c r="I41" s="336">
        <f>'ANEXO 5C - LOTE 2 EFG ARTES'!I24</f>
        <v>800000</v>
      </c>
    </row>
    <row r="42" ht="15.75" spans="2:9">
      <c r="B42" s="75" t="s">
        <v>6</v>
      </c>
      <c r="C42" s="303" t="s">
        <v>12</v>
      </c>
      <c r="D42" s="318">
        <f>'ANEXO 5C - LOTE 2 EFG ARTES'!D25</f>
        <v>97</v>
      </c>
      <c r="E42" s="318">
        <f>'ANEXO 5C - LOTE 2 EFG ARTES'!E25</f>
        <v>253</v>
      </c>
      <c r="F42" s="318">
        <f>'ANEXO 5C - LOTE 2 EFG ARTES'!F25</f>
        <v>3161</v>
      </c>
      <c r="G42" s="318">
        <f>'ANEXO 5C - LOTE 2 EFG ARTES'!G25</f>
        <v>2106</v>
      </c>
      <c r="H42" s="318">
        <f>'ANEXO 5C - LOTE 2 EFG ARTES'!H25</f>
        <v>640</v>
      </c>
      <c r="I42" s="337">
        <f>'ANEXO 5C - LOTE 2 EFG ARTES'!I25</f>
        <v>6257</v>
      </c>
    </row>
    <row r="43" ht="15.75" spans="2:9">
      <c r="B43" s="75"/>
      <c r="C43" s="303" t="s">
        <v>40</v>
      </c>
      <c r="D43" s="318">
        <f>'ANEXO 5C - LOTE 2 EFG ARTES'!D26</f>
        <v>0</v>
      </c>
      <c r="E43" s="318">
        <f>'ANEXO 5C - LOTE 2 EFG ARTES'!E26</f>
        <v>0</v>
      </c>
      <c r="F43" s="318">
        <f>'ANEXO 5C - LOTE 2 EFG ARTES'!F26</f>
        <v>0</v>
      </c>
      <c r="G43" s="318">
        <f>'ANEXO 5C - LOTE 2 EFG ARTES'!G26</f>
        <v>0</v>
      </c>
      <c r="H43" s="318">
        <f>'ANEXO 5C - LOTE 2 EFG ARTES'!H26</f>
        <v>10</v>
      </c>
      <c r="I43" s="337">
        <f>'ANEXO 5C - LOTE 2 EFG ARTES'!I26</f>
        <v>10</v>
      </c>
    </row>
    <row r="44" ht="15.75" spans="2:9">
      <c r="B44" s="75"/>
      <c r="C44" s="303" t="s">
        <v>13</v>
      </c>
      <c r="D44" s="316">
        <f>'ANEXO 5C - LOTE 2 EFG ARTES'!D27</f>
        <v>2068040</v>
      </c>
      <c r="E44" s="316">
        <f>'ANEXO 5C - LOTE 2 EFG ARTES'!E27</f>
        <v>2074600</v>
      </c>
      <c r="F44" s="316">
        <f>'ANEXO 5C - LOTE 2 EFG ARTES'!F27</f>
        <v>5184040</v>
      </c>
      <c r="G44" s="316">
        <f>'ANEXO 5C - LOTE 2 EFG ARTES'!G27</f>
        <v>1036152</v>
      </c>
      <c r="H44" s="316">
        <f>'ANEXO 5C - LOTE 2 EFG ARTES'!H27</f>
        <v>2437376</v>
      </c>
      <c r="I44" s="338">
        <f>'ANEXO 5C - LOTE 2 EFG ARTES'!I27</f>
        <v>12800208</v>
      </c>
    </row>
    <row r="45" spans="2:9">
      <c r="B45" s="80" t="s">
        <v>41</v>
      </c>
      <c r="C45" s="84"/>
      <c r="D45" s="81"/>
      <c r="E45" s="81"/>
      <c r="F45" s="81"/>
      <c r="G45" s="81"/>
      <c r="H45" s="81"/>
      <c r="I45" s="122"/>
    </row>
    <row r="46" spans="2:9">
      <c r="B46" s="80" t="s">
        <v>42</v>
      </c>
      <c r="C46" s="84"/>
      <c r="D46" s="81"/>
      <c r="E46" s="81"/>
      <c r="F46" s="81" t="s">
        <v>43</v>
      </c>
      <c r="G46" s="81"/>
      <c r="H46" s="81"/>
      <c r="I46" s="122" t="s">
        <v>44</v>
      </c>
    </row>
    <row r="47" ht="30" customHeight="1" spans="2:9">
      <c r="B47" s="86" t="s">
        <v>45</v>
      </c>
      <c r="C47" s="87"/>
      <c r="D47" s="87"/>
      <c r="E47" s="88"/>
      <c r="F47" s="94" t="str">
        <f>'ANEXO 5C - LOTE 2 EFG ARTES'!F30</f>
        <v>Variável, conforme carga horária de cursos e disponibilidade de pessoal</v>
      </c>
      <c r="G47" s="94"/>
      <c r="H47" s="94"/>
      <c r="I47" s="177">
        <f>'ANEXO 5C - LOTE 2 EFG ARTES'!I30</f>
        <v>5600000</v>
      </c>
    </row>
    <row r="48" spans="2:9">
      <c r="B48" s="92" t="s">
        <v>46</v>
      </c>
      <c r="C48" s="93"/>
      <c r="D48" s="94"/>
      <c r="E48" s="94"/>
      <c r="F48" s="94">
        <f>'ANEXO 5C - LOTE 2 EFG ARTES'!F31</f>
        <v>20</v>
      </c>
      <c r="G48" s="94"/>
      <c r="H48" s="94"/>
      <c r="I48" s="177"/>
    </row>
    <row r="49" spans="2:9">
      <c r="B49" s="92" t="s">
        <v>47</v>
      </c>
      <c r="C49" s="93"/>
      <c r="D49" s="94"/>
      <c r="E49" s="94"/>
      <c r="F49" s="94">
        <f>'ANEXO 5C - LOTE 2 EFG ARTES'!F32</f>
        <v>10</v>
      </c>
      <c r="G49" s="94"/>
      <c r="H49" s="94"/>
      <c r="I49" s="177"/>
    </row>
    <row r="50" spans="2:9">
      <c r="B50" s="92" t="s">
        <v>48</v>
      </c>
      <c r="C50" s="93"/>
      <c r="D50" s="94"/>
      <c r="E50" s="94"/>
      <c r="F50" s="94">
        <f>'ANEXO 5C - LOTE 2 EFG ARTES'!F33</f>
        <v>10</v>
      </c>
      <c r="G50" s="94"/>
      <c r="H50" s="94"/>
      <c r="I50" s="177"/>
    </row>
    <row r="51" spans="2:9">
      <c r="B51" s="92" t="s">
        <v>49</v>
      </c>
      <c r="C51" s="93"/>
      <c r="D51" s="94"/>
      <c r="E51" s="94"/>
      <c r="F51" s="94">
        <f>'ANEXO 5C - LOTE 2 EFG ARTES'!F34</f>
        <v>10</v>
      </c>
      <c r="G51" s="94"/>
      <c r="H51" s="94"/>
      <c r="I51" s="177"/>
    </row>
    <row r="52" spans="2:9">
      <c r="B52" s="92" t="s">
        <v>50</v>
      </c>
      <c r="C52" s="93"/>
      <c r="D52" s="94"/>
      <c r="E52" s="94"/>
      <c r="F52" s="94">
        <f>'ANEXO 5C - LOTE 2 EFG ARTES'!F35</f>
        <v>2</v>
      </c>
      <c r="G52" s="94"/>
      <c r="H52" s="94"/>
      <c r="I52" s="177"/>
    </row>
    <row r="53" spans="2:9">
      <c r="B53" s="319" t="s">
        <v>44</v>
      </c>
      <c r="C53" s="320"/>
      <c r="D53" s="321"/>
      <c r="E53" s="321"/>
      <c r="F53" s="94">
        <f>'ANEXO 5C - LOTE 2 EFG ARTES'!F36</f>
        <v>52</v>
      </c>
      <c r="G53" s="94"/>
      <c r="H53" s="94"/>
      <c r="I53" s="177"/>
    </row>
    <row r="54" ht="15.75" spans="2:9">
      <c r="B54" s="282" t="s">
        <v>35</v>
      </c>
      <c r="C54" s="322"/>
      <c r="D54" s="283"/>
      <c r="E54" s="283"/>
      <c r="F54" s="283"/>
      <c r="G54" s="283"/>
      <c r="H54" s="283"/>
      <c r="I54" s="339">
        <f>'ANEXO 5C - LOTE 2 EFG ARTES'!I37</f>
        <v>18400208</v>
      </c>
    </row>
    <row r="57" spans="9:10">
      <c r="I57" s="340"/>
      <c r="J57" s="341"/>
    </row>
    <row r="58" spans="9:10">
      <c r="I58" s="340"/>
      <c r="J58" s="341"/>
    </row>
  </sheetData>
  <mergeCells count="74">
    <mergeCell ref="B2:I2"/>
    <mergeCell ref="B4:I4"/>
    <mergeCell ref="B5:I5"/>
    <mergeCell ref="D6:H6"/>
    <mergeCell ref="G7:H7"/>
    <mergeCell ref="G8:H8"/>
    <mergeCell ref="G9:H9"/>
    <mergeCell ref="G10:H10"/>
    <mergeCell ref="G11:H11"/>
    <mergeCell ref="B12:H12"/>
    <mergeCell ref="B13:I13"/>
    <mergeCell ref="F14:G14"/>
    <mergeCell ref="H14:I14"/>
    <mergeCell ref="C16:E16"/>
    <mergeCell ref="C17:E17"/>
    <mergeCell ref="C18:E18"/>
    <mergeCell ref="C19:E19"/>
    <mergeCell ref="C20:E20"/>
    <mergeCell ref="C21:E21"/>
    <mergeCell ref="C22:E22"/>
    <mergeCell ref="C23:E23"/>
    <mergeCell ref="B28:F28"/>
    <mergeCell ref="B29:H29"/>
    <mergeCell ref="B32:I32"/>
    <mergeCell ref="B33:I33"/>
    <mergeCell ref="D34:H34"/>
    <mergeCell ref="B45:I45"/>
    <mergeCell ref="B46:E46"/>
    <mergeCell ref="F46:H46"/>
    <mergeCell ref="B47:E47"/>
    <mergeCell ref="F47:H47"/>
    <mergeCell ref="B48:E48"/>
    <mergeCell ref="F48:H48"/>
    <mergeCell ref="B49:E49"/>
    <mergeCell ref="F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  <mergeCell ref="B6:B7"/>
    <mergeCell ref="B8:B9"/>
    <mergeCell ref="B10:B11"/>
    <mergeCell ref="B14:B15"/>
    <mergeCell ref="B16:B19"/>
    <mergeCell ref="B20:B23"/>
    <mergeCell ref="B24:B25"/>
    <mergeCell ref="B26:B27"/>
    <mergeCell ref="B34:B35"/>
    <mergeCell ref="B36:B37"/>
    <mergeCell ref="B38:B39"/>
    <mergeCell ref="B40:B41"/>
    <mergeCell ref="B42:B44"/>
    <mergeCell ref="C6:C7"/>
    <mergeCell ref="C34:C35"/>
    <mergeCell ref="F24:F25"/>
    <mergeCell ref="G16:G19"/>
    <mergeCell ref="G20:G23"/>
    <mergeCell ref="G24:G25"/>
    <mergeCell ref="H24:H25"/>
    <mergeCell ref="I6:I7"/>
    <mergeCell ref="I16:I19"/>
    <mergeCell ref="I20:I23"/>
    <mergeCell ref="I24:I25"/>
    <mergeCell ref="I34:I35"/>
    <mergeCell ref="I47:I53"/>
    <mergeCell ref="C24:E25"/>
    <mergeCell ref="C26:E27"/>
    <mergeCell ref="F26:I27"/>
    <mergeCell ref="C14:E15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94"/>
  <sheetViews>
    <sheetView showGridLines="0" topLeftCell="A60" workbookViewId="0">
      <selection activeCell="F28" sqref="F28"/>
    </sheetView>
  </sheetViews>
  <sheetFormatPr defaultColWidth="9" defaultRowHeight="15.75"/>
  <cols>
    <col min="1" max="1" width="9" style="1"/>
    <col min="2" max="2" width="23.8571428571429" style="1" customWidth="1"/>
    <col min="3" max="3" width="13.2857142857143" style="1" customWidth="1"/>
    <col min="4" max="4" width="13.8571428571429" style="1" customWidth="1"/>
    <col min="5" max="5" width="18.2857142857143" style="1" customWidth="1"/>
    <col min="6" max="6" width="17.2857142857143" style="1" customWidth="1"/>
    <col min="7" max="7" width="16.7142857142857" style="1" customWidth="1"/>
    <col min="8" max="8" width="15.2857142857143" style="1" customWidth="1"/>
    <col min="9" max="9" width="18.2857142857143" style="1" customWidth="1"/>
    <col min="10" max="10" width="20" style="1" customWidth="1"/>
    <col min="11" max="13" width="9" style="1"/>
    <col min="14" max="14" width="20.1428571428571" style="1"/>
    <col min="15" max="16" width="18.8571428571429" style="1"/>
    <col min="17" max="17" width="20.1428571428571" style="1"/>
    <col min="18" max="16384" width="9" style="1"/>
  </cols>
  <sheetData>
    <row r="2" ht="47.25" customHeight="1" spans="2:9">
      <c r="B2" s="203" t="s">
        <v>0</v>
      </c>
      <c r="C2" s="204"/>
      <c r="D2" s="204"/>
      <c r="E2" s="204"/>
      <c r="F2" s="204"/>
      <c r="G2" s="204"/>
      <c r="H2" s="204"/>
      <c r="I2" s="247"/>
    </row>
    <row r="3" ht="16.5" spans="2:9">
      <c r="B3" s="205"/>
      <c r="C3" s="206"/>
      <c r="D3" s="206"/>
      <c r="E3" s="206"/>
      <c r="F3" s="206"/>
      <c r="G3" s="206"/>
      <c r="H3" s="207"/>
      <c r="I3" s="248"/>
    </row>
    <row r="4" spans="2:9">
      <c r="B4" s="208" t="s">
        <v>51</v>
      </c>
      <c r="C4" s="209"/>
      <c r="D4" s="209"/>
      <c r="E4" s="209"/>
      <c r="F4" s="209"/>
      <c r="G4" s="209"/>
      <c r="H4" s="209"/>
      <c r="I4" s="249"/>
    </row>
    <row r="5" spans="2:9">
      <c r="B5" s="210" t="s">
        <v>2</v>
      </c>
      <c r="C5" s="211"/>
      <c r="D5" s="211"/>
      <c r="E5" s="211"/>
      <c r="F5" s="211"/>
      <c r="G5" s="211"/>
      <c r="H5" s="211"/>
      <c r="I5" s="250"/>
    </row>
    <row r="6" spans="2:9">
      <c r="B6" s="212" t="s">
        <v>3</v>
      </c>
      <c r="C6" s="213"/>
      <c r="D6" s="211" t="s">
        <v>5</v>
      </c>
      <c r="E6" s="211"/>
      <c r="F6" s="211"/>
      <c r="G6" s="211"/>
      <c r="H6" s="211"/>
      <c r="I6" s="251" t="s">
        <v>52</v>
      </c>
    </row>
    <row r="7" spans="2:9">
      <c r="B7" s="212"/>
      <c r="C7" s="213"/>
      <c r="D7" s="213" t="s">
        <v>7</v>
      </c>
      <c r="E7" s="213" t="s">
        <v>8</v>
      </c>
      <c r="F7" s="213" t="s">
        <v>9</v>
      </c>
      <c r="G7" s="213" t="s">
        <v>10</v>
      </c>
      <c r="H7" s="213"/>
      <c r="I7" s="252"/>
    </row>
    <row r="8" spans="2:9">
      <c r="B8" s="214" t="s">
        <v>53</v>
      </c>
      <c r="C8" s="215"/>
      <c r="D8" s="215"/>
      <c r="E8" s="215"/>
      <c r="F8" s="215"/>
      <c r="G8" s="215"/>
      <c r="H8" s="215"/>
      <c r="I8" s="252"/>
    </row>
    <row r="9" spans="2:9">
      <c r="B9" s="216" t="s">
        <v>54</v>
      </c>
      <c r="C9" s="217"/>
      <c r="D9" s="217">
        <v>2000</v>
      </c>
      <c r="E9" s="217">
        <v>1000</v>
      </c>
      <c r="F9" s="217">
        <v>200</v>
      </c>
      <c r="G9" s="217">
        <v>60</v>
      </c>
      <c r="H9" s="217"/>
      <c r="I9" s="252"/>
    </row>
    <row r="10" spans="2:9">
      <c r="B10" s="216" t="s">
        <v>55</v>
      </c>
      <c r="C10" s="217"/>
      <c r="D10" s="218">
        <v>10.66</v>
      </c>
      <c r="E10" s="219">
        <v>8.2</v>
      </c>
      <c r="F10" s="219"/>
      <c r="G10" s="219"/>
      <c r="H10" s="219"/>
      <c r="I10" s="252"/>
    </row>
    <row r="11" spans="2:9">
      <c r="B11" s="220" t="s">
        <v>56</v>
      </c>
      <c r="C11" s="221"/>
      <c r="D11" s="342" t="s">
        <v>34</v>
      </c>
      <c r="E11" s="223">
        <v>3.5</v>
      </c>
      <c r="F11" s="223"/>
      <c r="G11" s="223"/>
      <c r="H11" s="223"/>
      <c r="I11" s="252"/>
    </row>
    <row r="12" spans="2:9">
      <c r="B12" s="224" t="s">
        <v>57</v>
      </c>
      <c r="C12" s="225"/>
      <c r="D12" s="225"/>
      <c r="E12" s="225"/>
      <c r="F12" s="225"/>
      <c r="G12" s="225"/>
      <c r="H12" s="225"/>
      <c r="I12" s="253"/>
    </row>
    <row r="13" spans="2:9">
      <c r="B13" s="216" t="s">
        <v>11</v>
      </c>
      <c r="C13" s="217"/>
      <c r="D13" s="226">
        <f>D59/I80</f>
        <v>0</v>
      </c>
      <c r="E13" s="226">
        <f>E59/I80</f>
        <v>0.347928193396007</v>
      </c>
      <c r="F13" s="226">
        <f>F59/I80</f>
        <v>0.208492427637195</v>
      </c>
      <c r="G13" s="226">
        <f>G59/I80</f>
        <v>0.139120898615468</v>
      </c>
      <c r="H13" s="226"/>
      <c r="I13" s="254">
        <f>D13+E13+F13+G13</f>
        <v>0.69554151964867</v>
      </c>
    </row>
    <row r="14" spans="2:9">
      <c r="B14" s="216" t="s">
        <v>14</v>
      </c>
      <c r="C14" s="217"/>
      <c r="D14" s="226">
        <f>D61/I80</f>
        <v>0</v>
      </c>
      <c r="E14" s="227">
        <f>E61/I80</f>
        <v>0.0869532495249154</v>
      </c>
      <c r="F14" s="227">
        <f>F61/I80</f>
        <v>0.0521719497149492</v>
      </c>
      <c r="G14" s="227">
        <f>G61/I80</f>
        <v>0.0347786119197181</v>
      </c>
      <c r="H14" s="227"/>
      <c r="I14" s="254">
        <f>D14+E14+F14+G14</f>
        <v>0.173903811159583</v>
      </c>
    </row>
    <row r="15" spans="2:9">
      <c r="B15" s="216" t="s">
        <v>58</v>
      </c>
      <c r="C15" s="217"/>
      <c r="D15" s="227">
        <f>3400000/I80</f>
        <v>0.130554669191748</v>
      </c>
      <c r="E15" s="227"/>
      <c r="F15" s="227"/>
      <c r="G15" s="227"/>
      <c r="H15" s="227"/>
      <c r="I15" s="254">
        <f>D15</f>
        <v>0.130554669191748</v>
      </c>
    </row>
    <row r="16" spans="2:9">
      <c r="B16" s="228" t="s">
        <v>6</v>
      </c>
      <c r="C16" s="229"/>
      <c r="D16" s="226">
        <f>D13+D14</f>
        <v>0</v>
      </c>
      <c r="E16" s="226">
        <f t="shared" ref="E16:G16" si="0">E13+E14</f>
        <v>0.434881442920923</v>
      </c>
      <c r="F16" s="226">
        <f t="shared" si="0"/>
        <v>0.260664377352144</v>
      </c>
      <c r="G16" s="226">
        <f t="shared" si="0"/>
        <v>0.173899510535186</v>
      </c>
      <c r="H16" s="226"/>
      <c r="I16" s="255">
        <f>SUM(I13:I15)</f>
        <v>1</v>
      </c>
    </row>
    <row r="17" ht="14.4" customHeight="1" spans="2:9">
      <c r="B17" s="230" t="s">
        <v>59</v>
      </c>
      <c r="C17" s="231"/>
      <c r="D17" s="231"/>
      <c r="E17" s="231"/>
      <c r="F17" s="231"/>
      <c r="G17" s="231"/>
      <c r="H17" s="231"/>
      <c r="I17" s="256"/>
    </row>
    <row r="18" spans="2:9">
      <c r="B18" s="216" t="s">
        <v>11</v>
      </c>
      <c r="C18" s="217"/>
      <c r="D18" s="232">
        <f>D58/I62</f>
        <v>0</v>
      </c>
      <c r="E18" s="232">
        <f>E58/I62</f>
        <v>0.0591516423279517</v>
      </c>
      <c r="F18" s="232">
        <f>F58/I62</f>
        <v>0.177230097212111</v>
      </c>
      <c r="G18" s="232">
        <f>G58/I62</f>
        <v>0.39420153312492</v>
      </c>
      <c r="H18" s="232"/>
      <c r="I18" s="254">
        <f>SUM(D18:G18)</f>
        <v>0.630583272664982</v>
      </c>
    </row>
    <row r="19" spans="2:9">
      <c r="B19" s="216" t="s">
        <v>14</v>
      </c>
      <c r="C19" s="217"/>
      <c r="D19" s="232">
        <f>D60/I62</f>
        <v>0</v>
      </c>
      <c r="E19" s="232">
        <f>E60/I62</f>
        <v>0.0346344910282215</v>
      </c>
      <c r="F19" s="232">
        <f>F60/I62</f>
        <v>0.103903473084664</v>
      </c>
      <c r="G19" s="232">
        <f>G60/I62</f>
        <v>0.230878763222132</v>
      </c>
      <c r="H19" s="232"/>
      <c r="I19" s="254">
        <f>SUM(D19:G19)</f>
        <v>0.369416727335018</v>
      </c>
    </row>
    <row r="20" spans="2:9">
      <c r="B20" s="216" t="s">
        <v>58</v>
      </c>
      <c r="C20" s="217"/>
      <c r="D20" s="217" t="s">
        <v>60</v>
      </c>
      <c r="E20" s="217"/>
      <c r="F20" s="217"/>
      <c r="G20" s="217"/>
      <c r="H20" s="217"/>
      <c r="I20" s="257"/>
    </row>
    <row r="21" spans="2:9">
      <c r="B21" s="228" t="s">
        <v>6</v>
      </c>
      <c r="C21" s="229"/>
      <c r="D21" s="233">
        <f>D18+D19</f>
        <v>0</v>
      </c>
      <c r="E21" s="233">
        <f>E18+E19</f>
        <v>0.0937861333561732</v>
      </c>
      <c r="F21" s="233">
        <f>F18+F19</f>
        <v>0.281133570296775</v>
      </c>
      <c r="G21" s="233">
        <f>G18+G19</f>
        <v>0.625080296347052</v>
      </c>
      <c r="H21" s="233"/>
      <c r="I21" s="255">
        <f>SUM(D21:G21)</f>
        <v>1</v>
      </c>
    </row>
    <row r="22" ht="14.4" customHeight="1" spans="2:9">
      <c r="B22" s="230" t="s">
        <v>61</v>
      </c>
      <c r="C22" s="231"/>
      <c r="D22" s="231"/>
      <c r="E22" s="231"/>
      <c r="F22" s="231"/>
      <c r="G22" s="231"/>
      <c r="H22" s="231"/>
      <c r="I22" s="256"/>
    </row>
    <row r="23" spans="2:9">
      <c r="B23" s="77" t="s">
        <v>11</v>
      </c>
      <c r="C23" s="78" t="s">
        <v>12</v>
      </c>
      <c r="D23" s="234">
        <v>0</v>
      </c>
      <c r="E23" s="234">
        <v>221</v>
      </c>
      <c r="F23" s="234">
        <v>662.8</v>
      </c>
      <c r="G23" s="234">
        <v>1472.8</v>
      </c>
      <c r="H23" s="234"/>
      <c r="I23" s="258">
        <f>D23+E23+F23+G23</f>
        <v>2356.6</v>
      </c>
    </row>
    <row r="24" spans="2:9">
      <c r="B24" s="77"/>
      <c r="C24" s="78" t="s">
        <v>13</v>
      </c>
      <c r="D24" s="235">
        <f>D9*D10*D23</f>
        <v>0</v>
      </c>
      <c r="E24" s="235">
        <f>E9*E10*E23</f>
        <v>1812200</v>
      </c>
      <c r="F24" s="235">
        <f>F9*E10*F23</f>
        <v>1086992</v>
      </c>
      <c r="G24" s="236">
        <f>G9*E10*G23</f>
        <v>724617.6</v>
      </c>
      <c r="H24" s="236"/>
      <c r="I24" s="259">
        <f>D24+E24+F24+G24</f>
        <v>3623809.6</v>
      </c>
    </row>
    <row r="25" spans="2:9">
      <c r="B25" s="77" t="s">
        <v>14</v>
      </c>
      <c r="C25" s="78" t="s">
        <v>12</v>
      </c>
      <c r="D25" s="234">
        <v>0</v>
      </c>
      <c r="E25" s="234">
        <v>129.4</v>
      </c>
      <c r="F25" s="234">
        <v>388.2</v>
      </c>
      <c r="G25" s="234">
        <v>862.6</v>
      </c>
      <c r="H25" s="234"/>
      <c r="I25" s="258">
        <f>D25+E25+F25+G25</f>
        <v>1380.2</v>
      </c>
    </row>
    <row r="26" spans="2:9">
      <c r="B26" s="77"/>
      <c r="C26" s="78" t="s">
        <v>13</v>
      </c>
      <c r="D26" s="235">
        <v>0</v>
      </c>
      <c r="E26" s="235">
        <f>E25*E11*E9</f>
        <v>452900</v>
      </c>
      <c r="F26" s="235">
        <f>F25*E11*F9</f>
        <v>271740</v>
      </c>
      <c r="G26" s="236">
        <f>G25*E11*G9</f>
        <v>181146</v>
      </c>
      <c r="H26" s="236"/>
      <c r="I26" s="259">
        <f>E26+F26+G26</f>
        <v>905786</v>
      </c>
    </row>
    <row r="27" spans="2:9">
      <c r="B27" s="77" t="s">
        <v>44</v>
      </c>
      <c r="C27" s="78" t="s">
        <v>12</v>
      </c>
      <c r="D27" s="237">
        <f>D23+D25</f>
        <v>0</v>
      </c>
      <c r="E27" s="234">
        <f>E23+E25</f>
        <v>350.4</v>
      </c>
      <c r="F27" s="234">
        <f>F23+F25</f>
        <v>1051</v>
      </c>
      <c r="G27" s="234">
        <f>G23+G25</f>
        <v>2335.4</v>
      </c>
      <c r="H27" s="234"/>
      <c r="I27" s="258">
        <f>I23+I25</f>
        <v>3736.8</v>
      </c>
    </row>
    <row r="28" ht="17.4" customHeight="1" spans="2:9">
      <c r="B28" s="77"/>
      <c r="C28" s="78" t="s">
        <v>13</v>
      </c>
      <c r="D28" s="238">
        <f>D24+D26</f>
        <v>0</v>
      </c>
      <c r="E28" s="238">
        <f>E24+E26</f>
        <v>2265100</v>
      </c>
      <c r="F28" s="238">
        <f>F24+F26</f>
        <v>1358732</v>
      </c>
      <c r="G28" s="239">
        <f>G24+G26</f>
        <v>905763.6</v>
      </c>
      <c r="H28" s="239"/>
      <c r="I28" s="260">
        <f>I24+I26</f>
        <v>4529595.6</v>
      </c>
    </row>
    <row r="29" spans="2:9">
      <c r="B29" s="230" t="s">
        <v>62</v>
      </c>
      <c r="C29" s="231"/>
      <c r="D29" s="231"/>
      <c r="E29" s="231"/>
      <c r="F29" s="231"/>
      <c r="G29" s="231"/>
      <c r="H29" s="231"/>
      <c r="I29" s="256"/>
    </row>
    <row r="30" spans="2:9">
      <c r="B30" s="77" t="s">
        <v>11</v>
      </c>
      <c r="C30" s="78" t="s">
        <v>12</v>
      </c>
      <c r="D30" s="234">
        <v>0</v>
      </c>
      <c r="E30" s="234">
        <v>221</v>
      </c>
      <c r="F30" s="234">
        <v>662</v>
      </c>
      <c r="G30" s="234">
        <v>1472.8</v>
      </c>
      <c r="H30" s="234"/>
      <c r="I30" s="258">
        <f>D30+E30+F30+G30</f>
        <v>2355.8</v>
      </c>
    </row>
    <row r="31" spans="2:9">
      <c r="B31" s="77"/>
      <c r="C31" s="78" t="s">
        <v>13</v>
      </c>
      <c r="D31" s="235">
        <f>D9*D10*D30</f>
        <v>0</v>
      </c>
      <c r="E31" s="235">
        <f>E9*E10*E30</f>
        <v>1812200</v>
      </c>
      <c r="F31" s="235">
        <f>F9*E10*F30</f>
        <v>1085680</v>
      </c>
      <c r="G31" s="236">
        <f>G9*E10*G30</f>
        <v>724617.6</v>
      </c>
      <c r="H31" s="236"/>
      <c r="I31" s="259">
        <f>D31+E31+F31+G31</f>
        <v>3622497.6</v>
      </c>
    </row>
    <row r="32" spans="2:9">
      <c r="B32" s="77" t="s">
        <v>14</v>
      </c>
      <c r="C32" s="78" t="s">
        <v>12</v>
      </c>
      <c r="D32" s="234">
        <v>0</v>
      </c>
      <c r="E32" s="234">
        <v>129.4</v>
      </c>
      <c r="F32" s="234">
        <v>388.2</v>
      </c>
      <c r="G32" s="234">
        <v>862.6</v>
      </c>
      <c r="H32" s="234"/>
      <c r="I32" s="258">
        <f>D32+E32+F32+G32</f>
        <v>1380.2</v>
      </c>
    </row>
    <row r="33" spans="2:9">
      <c r="B33" s="77"/>
      <c r="C33" s="78" t="s">
        <v>13</v>
      </c>
      <c r="D33" s="235">
        <v>0</v>
      </c>
      <c r="E33" s="235">
        <f>E32*E11*E9</f>
        <v>452900</v>
      </c>
      <c r="F33" s="235">
        <f>F32*E11*F9</f>
        <v>271740</v>
      </c>
      <c r="G33" s="236">
        <f>G32*E11*G9</f>
        <v>181146</v>
      </c>
      <c r="H33" s="236"/>
      <c r="I33" s="259">
        <f>E33+F33+G33</f>
        <v>905786</v>
      </c>
    </row>
    <row r="34" spans="2:9">
      <c r="B34" s="77" t="s">
        <v>44</v>
      </c>
      <c r="C34" s="78" t="s">
        <v>12</v>
      </c>
      <c r="D34" s="234">
        <f>D30+D32</f>
        <v>0</v>
      </c>
      <c r="E34" s="234">
        <f>E30+E32</f>
        <v>350.4</v>
      </c>
      <c r="F34" s="234">
        <f>F30+F32</f>
        <v>1050.2</v>
      </c>
      <c r="G34" s="234">
        <f>G30+G32</f>
        <v>2335.4</v>
      </c>
      <c r="H34" s="234"/>
      <c r="I34" s="258">
        <f>I30+I32</f>
        <v>3736</v>
      </c>
    </row>
    <row r="35" ht="16.2" customHeight="1" spans="2:9">
      <c r="B35" s="77"/>
      <c r="C35" s="78" t="s">
        <v>13</v>
      </c>
      <c r="D35" s="238">
        <f>D31+D33</f>
        <v>0</v>
      </c>
      <c r="E35" s="238">
        <f>E31+E33</f>
        <v>2265100</v>
      </c>
      <c r="F35" s="238">
        <f>F31+F33</f>
        <v>1357420</v>
      </c>
      <c r="G35" s="239">
        <f>G31+G33</f>
        <v>905763.6</v>
      </c>
      <c r="H35" s="239"/>
      <c r="I35" s="260">
        <f>I31+I33</f>
        <v>4528283.6</v>
      </c>
    </row>
    <row r="36" ht="14.4" customHeight="1" spans="2:9">
      <c r="B36" s="230" t="s">
        <v>63</v>
      </c>
      <c r="C36" s="231"/>
      <c r="D36" s="231"/>
      <c r="E36" s="231"/>
      <c r="F36" s="231"/>
      <c r="G36" s="231"/>
      <c r="H36" s="231"/>
      <c r="I36" s="256"/>
    </row>
    <row r="37" spans="2:9">
      <c r="B37" s="77" t="s">
        <v>11</v>
      </c>
      <c r="C37" s="78" t="s">
        <v>12</v>
      </c>
      <c r="D37" s="234">
        <v>0</v>
      </c>
      <c r="E37" s="234">
        <v>221</v>
      </c>
      <c r="F37" s="234">
        <v>662</v>
      </c>
      <c r="G37" s="234">
        <v>1472.8</v>
      </c>
      <c r="H37" s="234"/>
      <c r="I37" s="258">
        <f>D37+E37+F37+G37</f>
        <v>2355.8</v>
      </c>
    </row>
    <row r="38" spans="2:9">
      <c r="B38" s="77"/>
      <c r="C38" s="78" t="s">
        <v>13</v>
      </c>
      <c r="D38" s="235">
        <f>D9*D10*D37</f>
        <v>0</v>
      </c>
      <c r="E38" s="235">
        <f>E9*E10*E37</f>
        <v>1812200</v>
      </c>
      <c r="F38" s="235">
        <f>F9*E10*F37</f>
        <v>1085680</v>
      </c>
      <c r="G38" s="236">
        <f>G9*E10*G37</f>
        <v>724617.6</v>
      </c>
      <c r="H38" s="236"/>
      <c r="I38" s="259">
        <f>D38+E38+F38+G38</f>
        <v>3622497.6</v>
      </c>
    </row>
    <row r="39" spans="2:9">
      <c r="B39" s="77" t="s">
        <v>14</v>
      </c>
      <c r="C39" s="78" t="s">
        <v>12</v>
      </c>
      <c r="D39" s="234">
        <v>0</v>
      </c>
      <c r="E39" s="234">
        <v>129.4</v>
      </c>
      <c r="F39" s="234">
        <v>388.2</v>
      </c>
      <c r="G39" s="234">
        <v>862.6</v>
      </c>
      <c r="H39" s="234"/>
      <c r="I39" s="258">
        <f>D39+E39+F39+G39</f>
        <v>1380.2</v>
      </c>
    </row>
    <row r="40" spans="2:9">
      <c r="B40" s="77"/>
      <c r="C40" s="78" t="s">
        <v>13</v>
      </c>
      <c r="D40" s="235">
        <v>0</v>
      </c>
      <c r="E40" s="235">
        <f>E39*E11*E9</f>
        <v>452900</v>
      </c>
      <c r="F40" s="235">
        <f>F39*E11*F9</f>
        <v>271740</v>
      </c>
      <c r="G40" s="236">
        <f>G39*E11*G9</f>
        <v>181146</v>
      </c>
      <c r="H40" s="236"/>
      <c r="I40" s="259">
        <f>E40+F40+G40</f>
        <v>905786</v>
      </c>
    </row>
    <row r="41" spans="2:9">
      <c r="B41" s="77" t="s">
        <v>44</v>
      </c>
      <c r="C41" s="78" t="s">
        <v>12</v>
      </c>
      <c r="D41" s="234">
        <f>D37+D39</f>
        <v>0</v>
      </c>
      <c r="E41" s="234">
        <f>E37+E39</f>
        <v>350.4</v>
      </c>
      <c r="F41" s="234">
        <f>F37+F39</f>
        <v>1050.2</v>
      </c>
      <c r="G41" s="234">
        <f>G37+G39</f>
        <v>2335.4</v>
      </c>
      <c r="H41" s="234"/>
      <c r="I41" s="258">
        <f>I37+I39</f>
        <v>3736</v>
      </c>
    </row>
    <row r="42" spans="2:9">
      <c r="B42" s="77"/>
      <c r="C42" s="78" t="s">
        <v>13</v>
      </c>
      <c r="D42" s="238">
        <f>D38+D40</f>
        <v>0</v>
      </c>
      <c r="E42" s="238">
        <f>E38+E40</f>
        <v>2265100</v>
      </c>
      <c r="F42" s="238">
        <f>F38+F40</f>
        <v>1357420</v>
      </c>
      <c r="G42" s="239">
        <f>G38+G40</f>
        <v>905763.6</v>
      </c>
      <c r="H42" s="239"/>
      <c r="I42" s="260">
        <f>I38+I40</f>
        <v>4528283.6</v>
      </c>
    </row>
    <row r="43" spans="2:9">
      <c r="B43" s="230" t="s">
        <v>64</v>
      </c>
      <c r="C43" s="231"/>
      <c r="D43" s="231"/>
      <c r="E43" s="231"/>
      <c r="F43" s="231"/>
      <c r="G43" s="231"/>
      <c r="H43" s="231"/>
      <c r="I43" s="256"/>
    </row>
    <row r="44" spans="2:9">
      <c r="B44" s="77" t="s">
        <v>11</v>
      </c>
      <c r="C44" s="78" t="s">
        <v>12</v>
      </c>
      <c r="D44" s="234">
        <v>0</v>
      </c>
      <c r="E44" s="234">
        <v>221</v>
      </c>
      <c r="F44" s="234">
        <v>662</v>
      </c>
      <c r="G44" s="234">
        <v>1472.8</v>
      </c>
      <c r="H44" s="234"/>
      <c r="I44" s="258">
        <f>D44+E44+F44+G44</f>
        <v>2355.8</v>
      </c>
    </row>
    <row r="45" spans="2:9">
      <c r="B45" s="77"/>
      <c r="C45" s="78" t="s">
        <v>13</v>
      </c>
      <c r="D45" s="235">
        <f>D9*D10*D44</f>
        <v>0</v>
      </c>
      <c r="E45" s="235">
        <f>E9*E10*E44</f>
        <v>1812200</v>
      </c>
      <c r="F45" s="235">
        <f>F9*E10*F44</f>
        <v>1085680</v>
      </c>
      <c r="G45" s="236">
        <f>G9*E10*G44</f>
        <v>724617.6</v>
      </c>
      <c r="H45" s="236"/>
      <c r="I45" s="259">
        <f>D45+E45+F45+G45</f>
        <v>3622497.6</v>
      </c>
    </row>
    <row r="46" spans="2:9">
      <c r="B46" s="77" t="s">
        <v>14</v>
      </c>
      <c r="C46" s="78" t="s">
        <v>12</v>
      </c>
      <c r="D46" s="234">
        <v>0</v>
      </c>
      <c r="E46" s="234">
        <v>129.4</v>
      </c>
      <c r="F46" s="234">
        <v>388.2</v>
      </c>
      <c r="G46" s="234">
        <v>862.6</v>
      </c>
      <c r="H46" s="234"/>
      <c r="I46" s="258">
        <f>D46+E46+F46+G46</f>
        <v>1380.2</v>
      </c>
    </row>
    <row r="47" spans="2:9">
      <c r="B47" s="77"/>
      <c r="C47" s="78" t="s">
        <v>13</v>
      </c>
      <c r="D47" s="235">
        <v>0</v>
      </c>
      <c r="E47" s="235">
        <f>E46*E11*E9</f>
        <v>452900</v>
      </c>
      <c r="F47" s="235">
        <f>F46*E11*F9</f>
        <v>271740</v>
      </c>
      <c r="G47" s="236">
        <f>G46*E11*G9</f>
        <v>181146</v>
      </c>
      <c r="H47" s="236"/>
      <c r="I47" s="259">
        <f>E47+F47+G47</f>
        <v>905786</v>
      </c>
    </row>
    <row r="48" spans="2:9">
      <c r="B48" s="77" t="s">
        <v>44</v>
      </c>
      <c r="C48" s="78" t="s">
        <v>12</v>
      </c>
      <c r="D48" s="234">
        <f>D44+D46</f>
        <v>0</v>
      </c>
      <c r="E48" s="234">
        <f>E44+E46</f>
        <v>350.4</v>
      </c>
      <c r="F48" s="234">
        <f>F44+F46</f>
        <v>1050.2</v>
      </c>
      <c r="G48" s="234">
        <f>G44+G46</f>
        <v>2335.4</v>
      </c>
      <c r="H48" s="234"/>
      <c r="I48" s="258">
        <f>I44+I46</f>
        <v>3736</v>
      </c>
    </row>
    <row r="49" spans="2:9">
      <c r="B49" s="77"/>
      <c r="C49" s="78" t="s">
        <v>13</v>
      </c>
      <c r="D49" s="238">
        <f>D45+D47</f>
        <v>0</v>
      </c>
      <c r="E49" s="238">
        <f>E45+E47</f>
        <v>2265100</v>
      </c>
      <c r="F49" s="238">
        <f>F45+F47</f>
        <v>1357420</v>
      </c>
      <c r="G49" s="239">
        <f>G45+G47</f>
        <v>905763.6</v>
      </c>
      <c r="H49" s="239"/>
      <c r="I49" s="260">
        <f>I45+I47</f>
        <v>4528283.6</v>
      </c>
    </row>
    <row r="50" spans="2:9">
      <c r="B50" s="230" t="s">
        <v>65</v>
      </c>
      <c r="C50" s="231"/>
      <c r="D50" s="231"/>
      <c r="E50" s="231"/>
      <c r="F50" s="231"/>
      <c r="G50" s="231"/>
      <c r="H50" s="231"/>
      <c r="I50" s="256"/>
    </row>
    <row r="51" spans="2:9">
      <c r="B51" s="77" t="s">
        <v>11</v>
      </c>
      <c r="C51" s="78" t="s">
        <v>12</v>
      </c>
      <c r="D51" s="234">
        <v>0</v>
      </c>
      <c r="E51" s="234">
        <v>221</v>
      </c>
      <c r="F51" s="234">
        <v>662</v>
      </c>
      <c r="G51" s="234">
        <v>1472.8</v>
      </c>
      <c r="H51" s="234"/>
      <c r="I51" s="258">
        <f>D51+E51+F51+G51</f>
        <v>2355.8</v>
      </c>
    </row>
    <row r="52" spans="2:9">
      <c r="B52" s="77"/>
      <c r="C52" s="78" t="s">
        <v>13</v>
      </c>
      <c r="D52" s="235">
        <f>D9*D10*D51</f>
        <v>0</v>
      </c>
      <c r="E52" s="235">
        <f>E9*E10*E51</f>
        <v>1812200</v>
      </c>
      <c r="F52" s="235">
        <f>F9*E10*F51</f>
        <v>1085680</v>
      </c>
      <c r="G52" s="236">
        <f>G9*E10*G51</f>
        <v>724617.6</v>
      </c>
      <c r="H52" s="236"/>
      <c r="I52" s="259">
        <f>D52+E52+F52+G52</f>
        <v>3622497.6</v>
      </c>
    </row>
    <row r="53" spans="2:9">
      <c r="B53" s="77" t="s">
        <v>14</v>
      </c>
      <c r="C53" s="78" t="s">
        <v>12</v>
      </c>
      <c r="D53" s="234">
        <v>0</v>
      </c>
      <c r="E53" s="234">
        <v>129.4</v>
      </c>
      <c r="F53" s="234">
        <v>388.2</v>
      </c>
      <c r="G53" s="234">
        <v>862.6</v>
      </c>
      <c r="H53" s="234"/>
      <c r="I53" s="258">
        <f>D53+E53+F53+G53</f>
        <v>1380.2</v>
      </c>
    </row>
    <row r="54" spans="2:9">
      <c r="B54" s="77"/>
      <c r="C54" s="78" t="s">
        <v>13</v>
      </c>
      <c r="D54" s="235">
        <v>0</v>
      </c>
      <c r="E54" s="235">
        <f>E53*E11*E9</f>
        <v>452900</v>
      </c>
      <c r="F54" s="235">
        <f>F53*E11*F9</f>
        <v>271740</v>
      </c>
      <c r="G54" s="236">
        <f>G53*E11*G9</f>
        <v>181146</v>
      </c>
      <c r="H54" s="236"/>
      <c r="I54" s="259">
        <f>E54+F54+G54</f>
        <v>905786</v>
      </c>
    </row>
    <row r="55" spans="2:9">
      <c r="B55" s="77" t="s">
        <v>44</v>
      </c>
      <c r="C55" s="78" t="s">
        <v>12</v>
      </c>
      <c r="D55" s="234">
        <f>D51+D53</f>
        <v>0</v>
      </c>
      <c r="E55" s="234">
        <f>E51+E53</f>
        <v>350.4</v>
      </c>
      <c r="F55" s="234">
        <f>F51+F53</f>
        <v>1050.2</v>
      </c>
      <c r="G55" s="234">
        <f>G51+G53</f>
        <v>2335.4</v>
      </c>
      <c r="H55" s="234"/>
      <c r="I55" s="258">
        <f>I51+I53</f>
        <v>3736</v>
      </c>
    </row>
    <row r="56" spans="2:9">
      <c r="B56" s="77"/>
      <c r="C56" s="78" t="s">
        <v>13</v>
      </c>
      <c r="D56" s="238">
        <f>D52+D54</f>
        <v>0</v>
      </c>
      <c r="E56" s="238">
        <f>E52+E54</f>
        <v>2265100</v>
      </c>
      <c r="F56" s="238">
        <f>F52+F54</f>
        <v>1357420</v>
      </c>
      <c r="G56" s="239">
        <f>G52+G54</f>
        <v>905763.6</v>
      </c>
      <c r="H56" s="239"/>
      <c r="I56" s="260">
        <f>I52+I54</f>
        <v>4528283.6</v>
      </c>
    </row>
    <row r="57" spans="2:9">
      <c r="B57" s="230" t="s">
        <v>66</v>
      </c>
      <c r="C57" s="231"/>
      <c r="D57" s="231"/>
      <c r="E57" s="231"/>
      <c r="F57" s="231"/>
      <c r="G57" s="231"/>
      <c r="H57" s="231"/>
      <c r="I57" s="256"/>
    </row>
    <row r="58" spans="2:9">
      <c r="B58" s="77" t="s">
        <v>11</v>
      </c>
      <c r="C58" s="78" t="s">
        <v>12</v>
      </c>
      <c r="D58" s="240">
        <f>D23+D30+D37+D44+D51</f>
        <v>0</v>
      </c>
      <c r="E58" s="240">
        <f>E23+E30+E37+E44+E51</f>
        <v>1105</v>
      </c>
      <c r="F58" s="234">
        <f t="shared" ref="E58:G58" si="1">F23+F30+F37+F44+F51</f>
        <v>3310.8</v>
      </c>
      <c r="G58" s="240">
        <f t="shared" si="1"/>
        <v>7364</v>
      </c>
      <c r="H58" s="240"/>
      <c r="I58" s="258">
        <f>D58+E58+F58+G58</f>
        <v>11779.8</v>
      </c>
    </row>
    <row r="59" spans="2:9">
      <c r="B59" s="77"/>
      <c r="C59" s="78" t="s">
        <v>13</v>
      </c>
      <c r="D59" s="241">
        <f>D24+D31+D38+D45+D52</f>
        <v>0</v>
      </c>
      <c r="E59" s="241">
        <f t="shared" ref="D59:G59" si="2">E24+E31+E38+E45+E52</f>
        <v>9061000</v>
      </c>
      <c r="F59" s="242">
        <f t="shared" si="2"/>
        <v>5429712</v>
      </c>
      <c r="G59" s="243">
        <f t="shared" si="2"/>
        <v>3623088</v>
      </c>
      <c r="H59" s="243"/>
      <c r="I59" s="259">
        <f t="shared" ref="I58:I61" si="3">D59+E59+F59+G59</f>
        <v>18113800</v>
      </c>
    </row>
    <row r="60" spans="2:9">
      <c r="B60" s="77" t="s">
        <v>14</v>
      </c>
      <c r="C60" s="78" t="s">
        <v>12</v>
      </c>
      <c r="D60" s="240">
        <f>D25+D32+D39+D46+D53</f>
        <v>0</v>
      </c>
      <c r="E60" s="240">
        <f t="shared" ref="E60:G60" si="4">E25+E32+E39+E46+E53</f>
        <v>647</v>
      </c>
      <c r="F60" s="234">
        <f t="shared" si="4"/>
        <v>1941</v>
      </c>
      <c r="G60" s="240">
        <f t="shared" si="4"/>
        <v>4313</v>
      </c>
      <c r="H60" s="240"/>
      <c r="I60" s="258">
        <f t="shared" si="3"/>
        <v>6901</v>
      </c>
    </row>
    <row r="61" spans="2:9">
      <c r="B61" s="77"/>
      <c r="C61" s="78" t="s">
        <v>13</v>
      </c>
      <c r="D61" s="241">
        <f>D26+D33+D40+D47+D54</f>
        <v>0</v>
      </c>
      <c r="E61" s="241">
        <f>E26+E33+E40+E47+E54</f>
        <v>2264500</v>
      </c>
      <c r="F61" s="242">
        <f t="shared" ref="E61:G61" si="5">F26+F33+F40+F47+F54</f>
        <v>1358700</v>
      </c>
      <c r="G61" s="243">
        <f t="shared" si="5"/>
        <v>905730</v>
      </c>
      <c r="H61" s="243"/>
      <c r="I61" s="259">
        <f t="shared" si="3"/>
        <v>4528930</v>
      </c>
    </row>
    <row r="62" spans="2:9">
      <c r="B62" s="77" t="s">
        <v>44</v>
      </c>
      <c r="C62" s="78" t="s">
        <v>12</v>
      </c>
      <c r="D62" s="244">
        <f>D58+D60</f>
        <v>0</v>
      </c>
      <c r="E62" s="244">
        <f>E58+E60</f>
        <v>1752</v>
      </c>
      <c r="F62" s="244">
        <f>F58+F60</f>
        <v>5251.8</v>
      </c>
      <c r="G62" s="244">
        <f>G58+G60</f>
        <v>11677</v>
      </c>
      <c r="H62" s="244"/>
      <c r="I62" s="261">
        <f>I58+I60</f>
        <v>18680.8</v>
      </c>
    </row>
    <row r="63" spans="2:9">
      <c r="B63" s="77"/>
      <c r="C63" s="78" t="s">
        <v>13</v>
      </c>
      <c r="D63" s="241">
        <f>D59+D61</f>
        <v>0</v>
      </c>
      <c r="E63" s="241">
        <f>E59+E61</f>
        <v>11325500</v>
      </c>
      <c r="F63" s="241">
        <f>F59+F61</f>
        <v>6788412</v>
      </c>
      <c r="G63" s="243">
        <f>G59+G61</f>
        <v>4528818</v>
      </c>
      <c r="H63" s="243"/>
      <c r="I63" s="262">
        <f>I59+I61</f>
        <v>22642730</v>
      </c>
    </row>
    <row r="64" spans="2:9">
      <c r="B64" s="245" t="s">
        <v>16</v>
      </c>
      <c r="C64" s="246"/>
      <c r="D64" s="246"/>
      <c r="E64" s="246"/>
      <c r="F64" s="246"/>
      <c r="G64" s="246"/>
      <c r="H64" s="246"/>
      <c r="I64" s="263"/>
    </row>
    <row r="65" spans="2:9">
      <c r="B65" s="264" t="s">
        <v>17</v>
      </c>
      <c r="C65" s="265" t="s">
        <v>18</v>
      </c>
      <c r="D65" s="266"/>
      <c r="E65" s="267"/>
      <c r="F65" s="56" t="s">
        <v>19</v>
      </c>
      <c r="G65" s="56"/>
      <c r="H65" s="268" t="s">
        <v>20</v>
      </c>
      <c r="I65" s="287"/>
    </row>
    <row r="66" ht="28.5" spans="2:9">
      <c r="B66" s="269"/>
      <c r="C66" s="270"/>
      <c r="D66" s="271"/>
      <c r="E66" s="272"/>
      <c r="F66" s="56" t="s">
        <v>21</v>
      </c>
      <c r="G66" s="268" t="s">
        <v>22</v>
      </c>
      <c r="H66" s="56" t="s">
        <v>21</v>
      </c>
      <c r="I66" s="287" t="s">
        <v>22</v>
      </c>
    </row>
    <row r="67" spans="2:9">
      <c r="B67" s="92" t="s">
        <v>23</v>
      </c>
      <c r="C67" s="273" t="s">
        <v>24</v>
      </c>
      <c r="D67" s="274"/>
      <c r="E67" s="273"/>
      <c r="F67" s="275">
        <f>'ANEXO 5B - LOTE 1 STAI'!C10</f>
        <v>250000</v>
      </c>
      <c r="G67" s="276">
        <f>'ANEXO 5B - LOTE 1 STAI'!C14</f>
        <v>1240000</v>
      </c>
      <c r="H67" s="276">
        <f>'ANEXO 5B - LOTE 1 STAI'!C16</f>
        <v>156250</v>
      </c>
      <c r="I67" s="288">
        <f>'ANEXO 5B - LOTE 1 STAI'!C20</f>
        <v>775000</v>
      </c>
    </row>
    <row r="68" spans="2:9">
      <c r="B68" s="92"/>
      <c r="C68" s="273" t="s">
        <v>25</v>
      </c>
      <c r="D68" s="274"/>
      <c r="E68" s="273"/>
      <c r="F68" s="275">
        <f>'ANEXO 5B - LOTE 1 STAI'!C11</f>
        <v>450000</v>
      </c>
      <c r="G68" s="276"/>
      <c r="H68" s="276">
        <f>'ANEXO 5B - LOTE 1 STAI'!C17</f>
        <v>281250</v>
      </c>
      <c r="I68" s="288"/>
    </row>
    <row r="69" spans="2:9">
      <c r="B69" s="92"/>
      <c r="C69" s="273" t="s">
        <v>26</v>
      </c>
      <c r="D69" s="274"/>
      <c r="E69" s="273"/>
      <c r="F69" s="275">
        <f>'ANEXO 5B - LOTE 1 STAI'!C12</f>
        <v>400000</v>
      </c>
      <c r="G69" s="276"/>
      <c r="H69" s="276">
        <f>'ANEXO 5B - LOTE 1 STAI'!C18</f>
        <v>250000</v>
      </c>
      <c r="I69" s="288"/>
    </row>
    <row r="70" spans="2:9">
      <c r="B70" s="92"/>
      <c r="C70" s="273" t="s">
        <v>27</v>
      </c>
      <c r="D70" s="274"/>
      <c r="E70" s="273"/>
      <c r="F70" s="275">
        <f>'ANEXO 5B - LOTE 1 STAI'!C13</f>
        <v>140000</v>
      </c>
      <c r="G70" s="276"/>
      <c r="H70" s="276">
        <f>'ANEXO 5B - LOTE 1 STAI'!C19</f>
        <v>87500</v>
      </c>
      <c r="I70" s="288"/>
    </row>
    <row r="71" spans="2:9">
      <c r="B71" s="92" t="s">
        <v>28</v>
      </c>
      <c r="C71" s="273" t="s">
        <v>24</v>
      </c>
      <c r="D71" s="274"/>
      <c r="E71" s="273"/>
      <c r="F71" s="275">
        <f>'ANEXO 5B - LOTE 1 STAI'!C26</f>
        <v>375000</v>
      </c>
      <c r="G71" s="276">
        <f>'ANEXO 5B - LOTE 1 STAI'!C30</f>
        <v>1860000</v>
      </c>
      <c r="H71" s="276">
        <f>'ANEXO 5B - LOTE 1 STAI'!C32</f>
        <v>468750</v>
      </c>
      <c r="I71" s="288">
        <f>'ANEXO 5B - LOTE 1 STAI'!C36</f>
        <v>2325000</v>
      </c>
    </row>
    <row r="72" spans="2:9">
      <c r="B72" s="92"/>
      <c r="C72" s="273" t="s">
        <v>25</v>
      </c>
      <c r="D72" s="274"/>
      <c r="E72" s="273"/>
      <c r="F72" s="275">
        <f>'ANEXO 5B - LOTE 1 STAI'!C27</f>
        <v>675000</v>
      </c>
      <c r="G72" s="276"/>
      <c r="H72" s="276">
        <f>'ANEXO 5B - LOTE 1 STAI'!C33</f>
        <v>843750</v>
      </c>
      <c r="I72" s="288"/>
    </row>
    <row r="73" spans="2:9">
      <c r="B73" s="92"/>
      <c r="C73" s="273" t="s">
        <v>26</v>
      </c>
      <c r="D73" s="274"/>
      <c r="E73" s="273"/>
      <c r="F73" s="275">
        <f>'ANEXO 5B - LOTE 1 STAI'!C28</f>
        <v>600000</v>
      </c>
      <c r="G73" s="276"/>
      <c r="H73" s="276">
        <f>'ANEXO 5B - LOTE 1 STAI'!C34</f>
        <v>750000</v>
      </c>
      <c r="I73" s="288"/>
    </row>
    <row r="74" spans="2:9">
      <c r="B74" s="92"/>
      <c r="C74" s="273" t="s">
        <v>27</v>
      </c>
      <c r="D74" s="274"/>
      <c r="E74" s="273"/>
      <c r="F74" s="275">
        <f>'ANEXO 5B - LOTE 1 STAI'!C29</f>
        <v>210000</v>
      </c>
      <c r="G74" s="276"/>
      <c r="H74" s="276">
        <f>'ANEXO 5B - LOTE 1 STAI'!C35</f>
        <v>262500</v>
      </c>
      <c r="I74" s="288"/>
    </row>
    <row r="75" spans="2:9">
      <c r="B75" s="92" t="s">
        <v>29</v>
      </c>
      <c r="C75" s="94" t="s">
        <v>30</v>
      </c>
      <c r="D75" s="94"/>
      <c r="E75" s="94"/>
      <c r="F75" s="276">
        <f>'ANEXO 5B - LOTE 1 STAI'!D42</f>
        <v>300000</v>
      </c>
      <c r="G75" s="277">
        <f>'ANEXO 5B - LOTE 1 STAI'!D42</f>
        <v>300000</v>
      </c>
      <c r="H75" s="277">
        <f>'ANEXO 5B - LOTE 1 STAI'!D42</f>
        <v>300000</v>
      </c>
      <c r="I75" s="289">
        <f>'ANEXO 5B - LOTE 1 STAI'!D42</f>
        <v>300000</v>
      </c>
    </row>
    <row r="76" spans="2:9">
      <c r="B76" s="92"/>
      <c r="C76" s="94"/>
      <c r="D76" s="94"/>
      <c r="E76" s="94"/>
      <c r="F76" s="276"/>
      <c r="G76" s="277"/>
      <c r="H76" s="277"/>
      <c r="I76" s="289"/>
    </row>
    <row r="77" spans="2:9">
      <c r="B77" s="92" t="s">
        <v>31</v>
      </c>
      <c r="C77" s="273" t="s">
        <v>32</v>
      </c>
      <c r="D77" s="273"/>
      <c r="E77" s="273"/>
      <c r="F77" s="49" t="s">
        <v>33</v>
      </c>
      <c r="G77" s="49"/>
      <c r="H77" s="49"/>
      <c r="I77" s="290"/>
    </row>
    <row r="78" spans="2:9">
      <c r="B78" s="92"/>
      <c r="C78" s="273"/>
      <c r="D78" s="273"/>
      <c r="E78" s="273"/>
      <c r="F78" s="49"/>
      <c r="G78" s="49"/>
      <c r="H78" s="49"/>
      <c r="I78" s="290"/>
    </row>
    <row r="79" spans="2:9">
      <c r="B79" s="278" t="s">
        <v>15</v>
      </c>
      <c r="C79" s="279"/>
      <c r="D79" s="279"/>
      <c r="E79" s="279"/>
      <c r="F79" s="279"/>
      <c r="G79" s="280">
        <f>G67+G71+G75</f>
        <v>3400000</v>
      </c>
      <c r="H79" s="281" t="s">
        <v>34</v>
      </c>
      <c r="I79" s="291">
        <f>I67+I71+I75</f>
        <v>3400000</v>
      </c>
    </row>
    <row r="80" spans="2:9">
      <c r="B80" s="282" t="s">
        <v>35</v>
      </c>
      <c r="C80" s="283"/>
      <c r="D80" s="283"/>
      <c r="E80" s="283"/>
      <c r="F80" s="283"/>
      <c r="G80" s="283"/>
      <c r="H80" s="283"/>
      <c r="I80" s="292">
        <f>I63+3400000</f>
        <v>26042730</v>
      </c>
    </row>
    <row r="81" spans="2:9">
      <c r="B81" s="284"/>
      <c r="C81" s="284"/>
      <c r="D81" s="285"/>
      <c r="E81" s="285"/>
      <c r="F81" s="285"/>
      <c r="G81" s="285"/>
      <c r="H81" s="286"/>
      <c r="I81" s="293"/>
    </row>
    <row r="82" spans="2:9">
      <c r="B82" s="284"/>
      <c r="C82" s="284"/>
      <c r="D82" s="285"/>
      <c r="E82" s="285"/>
      <c r="F82" s="285"/>
      <c r="G82" s="285"/>
      <c r="H82" s="286"/>
      <c r="I82" s="293"/>
    </row>
    <row r="83" spans="2:9">
      <c r="B83" s="206"/>
      <c r="C83" s="206"/>
      <c r="D83" s="206"/>
      <c r="E83" s="206"/>
      <c r="F83" s="206"/>
      <c r="G83" s="206"/>
      <c r="H83" s="206"/>
      <c r="I83" s="293"/>
    </row>
    <row r="84" spans="9:9">
      <c r="I84" s="293"/>
    </row>
    <row r="85" spans="9:9">
      <c r="I85" s="293"/>
    </row>
    <row r="86" spans="9:9">
      <c r="I86" s="293"/>
    </row>
    <row r="87" spans="9:9">
      <c r="I87" s="293"/>
    </row>
    <row r="88" spans="9:9">
      <c r="I88" s="293"/>
    </row>
    <row r="89" ht="30" customHeight="1" spans="9:9">
      <c r="I89" s="293"/>
    </row>
    <row r="90" spans="9:9">
      <c r="I90" s="293"/>
    </row>
    <row r="91" spans="9:9">
      <c r="I91" s="293"/>
    </row>
    <row r="92" spans="9:9">
      <c r="I92" s="293"/>
    </row>
    <row r="93" spans="9:9">
      <c r="I93" s="293"/>
    </row>
    <row r="94" spans="9:9">
      <c r="I94" s="294"/>
    </row>
  </sheetData>
  <mergeCells count="123">
    <mergeCell ref="B2:I2"/>
    <mergeCell ref="H3:I3"/>
    <mergeCell ref="B4:I4"/>
    <mergeCell ref="B5:I5"/>
    <mergeCell ref="D6:H6"/>
    <mergeCell ref="G7:H7"/>
    <mergeCell ref="B8:H8"/>
    <mergeCell ref="B9:C9"/>
    <mergeCell ref="G9:H9"/>
    <mergeCell ref="B10:C10"/>
    <mergeCell ref="E10:H10"/>
    <mergeCell ref="B11:C11"/>
    <mergeCell ref="E11:H11"/>
    <mergeCell ref="B12:I12"/>
    <mergeCell ref="B13:C13"/>
    <mergeCell ref="G13:H13"/>
    <mergeCell ref="B14:C14"/>
    <mergeCell ref="G14:H14"/>
    <mergeCell ref="B15:C15"/>
    <mergeCell ref="D15:H15"/>
    <mergeCell ref="B16:C16"/>
    <mergeCell ref="G16:H16"/>
    <mergeCell ref="B17:I17"/>
    <mergeCell ref="B18:C18"/>
    <mergeCell ref="G18:H18"/>
    <mergeCell ref="B19:C19"/>
    <mergeCell ref="G19:H19"/>
    <mergeCell ref="B20:C20"/>
    <mergeCell ref="D20:I20"/>
    <mergeCell ref="B21:C21"/>
    <mergeCell ref="G21:H21"/>
    <mergeCell ref="B22:I22"/>
    <mergeCell ref="G23:H23"/>
    <mergeCell ref="G24:H24"/>
    <mergeCell ref="G25:H25"/>
    <mergeCell ref="G26:H26"/>
    <mergeCell ref="G27:H27"/>
    <mergeCell ref="G28:H28"/>
    <mergeCell ref="B29:I29"/>
    <mergeCell ref="G30:H30"/>
    <mergeCell ref="G31:H31"/>
    <mergeCell ref="G32:H32"/>
    <mergeCell ref="G33:H33"/>
    <mergeCell ref="G34:H34"/>
    <mergeCell ref="G35:H35"/>
    <mergeCell ref="B36:I36"/>
    <mergeCell ref="G37:H37"/>
    <mergeCell ref="G38:H38"/>
    <mergeCell ref="G39:H39"/>
    <mergeCell ref="G40:H40"/>
    <mergeCell ref="G41:H41"/>
    <mergeCell ref="G42:H42"/>
    <mergeCell ref="B43:I43"/>
    <mergeCell ref="G44:H44"/>
    <mergeCell ref="G45:H45"/>
    <mergeCell ref="G46:H46"/>
    <mergeCell ref="G47:H47"/>
    <mergeCell ref="G48:H48"/>
    <mergeCell ref="G49:H49"/>
    <mergeCell ref="B50:I50"/>
    <mergeCell ref="G51:H51"/>
    <mergeCell ref="G52:H52"/>
    <mergeCell ref="G53:H53"/>
    <mergeCell ref="G54:H54"/>
    <mergeCell ref="G55:H55"/>
    <mergeCell ref="G56:H56"/>
    <mergeCell ref="B57:I57"/>
    <mergeCell ref="G58:H58"/>
    <mergeCell ref="G59:H59"/>
    <mergeCell ref="G60:H60"/>
    <mergeCell ref="G61:H61"/>
    <mergeCell ref="G62:H62"/>
    <mergeCell ref="G63:H63"/>
    <mergeCell ref="B64:I64"/>
    <mergeCell ref="F65:G65"/>
    <mergeCell ref="H65:I65"/>
    <mergeCell ref="C67:E67"/>
    <mergeCell ref="C68:E68"/>
    <mergeCell ref="C69:E69"/>
    <mergeCell ref="C70:E70"/>
    <mergeCell ref="C71:E71"/>
    <mergeCell ref="C72:E72"/>
    <mergeCell ref="C73:E73"/>
    <mergeCell ref="C74:E74"/>
    <mergeCell ref="B79:F79"/>
    <mergeCell ref="B80:H80"/>
    <mergeCell ref="B23:B24"/>
    <mergeCell ref="B25:B26"/>
    <mergeCell ref="B27:B28"/>
    <mergeCell ref="B30:B31"/>
    <mergeCell ref="B32:B33"/>
    <mergeCell ref="B34:B35"/>
    <mergeCell ref="B37:B38"/>
    <mergeCell ref="B39:B40"/>
    <mergeCell ref="B41:B42"/>
    <mergeCell ref="B44:B45"/>
    <mergeCell ref="B46:B47"/>
    <mergeCell ref="B48:B49"/>
    <mergeCell ref="B51:B52"/>
    <mergeCell ref="B53:B54"/>
    <mergeCell ref="B55:B56"/>
    <mergeCell ref="B58:B59"/>
    <mergeCell ref="B60:B61"/>
    <mergeCell ref="B62:B63"/>
    <mergeCell ref="B65:B66"/>
    <mergeCell ref="B67:B70"/>
    <mergeCell ref="B71:B74"/>
    <mergeCell ref="B75:B76"/>
    <mergeCell ref="B77:B78"/>
    <mergeCell ref="F75:F76"/>
    <mergeCell ref="G67:G70"/>
    <mergeCell ref="G71:G74"/>
    <mergeCell ref="G75:G76"/>
    <mergeCell ref="H75:H76"/>
    <mergeCell ref="I6:I11"/>
    <mergeCell ref="I67:I70"/>
    <mergeCell ref="I71:I74"/>
    <mergeCell ref="I75:I76"/>
    <mergeCell ref="B6:C7"/>
    <mergeCell ref="C77:E78"/>
    <mergeCell ref="C75:E76"/>
    <mergeCell ref="F77:I78"/>
    <mergeCell ref="C65:E66"/>
  </mergeCells>
  <pageMargins left="0.511811024" right="0.511811024" top="0.787401575" bottom="0.787401575" header="0.31496062" footer="0.31496062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57"/>
  <sheetViews>
    <sheetView showGridLines="0" topLeftCell="A36" workbookViewId="0">
      <selection activeCell="F42" sqref="F42:F43"/>
    </sheetView>
  </sheetViews>
  <sheetFormatPr defaultColWidth="9" defaultRowHeight="15"/>
  <cols>
    <col min="1" max="1" width="2.28571428571429" customWidth="1"/>
    <col min="2" max="2" width="34.8571428571429" style="128" customWidth="1"/>
    <col min="3" max="3" width="17.7142857142857" style="128" customWidth="1"/>
    <col min="4" max="4" width="16.8571428571429" style="128" customWidth="1"/>
    <col min="5" max="5" width="26.4285714285714" style="128" customWidth="1"/>
    <col min="6" max="6" width="26.1428571428571" style="128" customWidth="1"/>
    <col min="7" max="7" width="25.5714285714286" style="128" customWidth="1"/>
    <col min="8" max="8" width="21.4285714285714" style="128" customWidth="1"/>
    <col min="9" max="9" width="3" style="30" customWidth="1"/>
    <col min="10" max="10" width="17.2857142857143" style="129" customWidth="1"/>
  </cols>
  <sheetData>
    <row r="1" s="1" customFormat="1" ht="16.5" spans="9:10">
      <c r="I1" s="196"/>
      <c r="J1" s="197"/>
    </row>
    <row r="2" s="1" customFormat="1" ht="47.25" customHeight="1" spans="2:10">
      <c r="B2" s="31" t="s">
        <v>0</v>
      </c>
      <c r="C2" s="32"/>
      <c r="D2" s="32"/>
      <c r="E2" s="32"/>
      <c r="F2" s="32"/>
      <c r="G2" s="32"/>
      <c r="H2" s="130"/>
      <c r="I2" s="196"/>
      <c r="J2" s="129"/>
    </row>
    <row r="3" spans="2:8">
      <c r="B3" s="131"/>
      <c r="C3" s="132"/>
      <c r="D3" s="132"/>
      <c r="E3" s="132"/>
      <c r="F3" s="132"/>
      <c r="G3" s="132"/>
      <c r="H3" s="133"/>
    </row>
    <row r="4" spans="2:8">
      <c r="B4" s="134" t="s">
        <v>67</v>
      </c>
      <c r="C4" s="135"/>
      <c r="D4" s="135"/>
      <c r="E4" s="135"/>
      <c r="F4" s="135"/>
      <c r="G4" s="135"/>
      <c r="H4" s="136"/>
    </row>
    <row r="5" spans="2:8">
      <c r="B5" s="137"/>
      <c r="C5" s="138"/>
      <c r="D5" s="138"/>
      <c r="E5" s="138"/>
      <c r="F5" s="138"/>
      <c r="G5" s="138"/>
      <c r="H5" s="139"/>
    </row>
    <row r="6" spans="2:8">
      <c r="B6" s="140" t="s">
        <v>68</v>
      </c>
      <c r="C6" s="141"/>
      <c r="D6" s="141"/>
      <c r="E6" s="141"/>
      <c r="F6" s="141"/>
      <c r="G6" s="141"/>
      <c r="H6" s="142"/>
    </row>
    <row r="7" spans="2:9">
      <c r="B7" s="143" t="s">
        <v>69</v>
      </c>
      <c r="C7" s="144" t="s">
        <v>70</v>
      </c>
      <c r="D7" s="144" t="s">
        <v>71</v>
      </c>
      <c r="E7" s="144" t="s">
        <v>72</v>
      </c>
      <c r="F7" s="144"/>
      <c r="G7" s="145" t="s">
        <v>73</v>
      </c>
      <c r="H7" s="146"/>
      <c r="I7" s="198"/>
    </row>
    <row r="8" ht="28.5" spans="2:9">
      <c r="B8" s="147"/>
      <c r="C8" s="145"/>
      <c r="D8" s="145"/>
      <c r="E8" s="145" t="s">
        <v>74</v>
      </c>
      <c r="F8" s="145" t="s">
        <v>75</v>
      </c>
      <c r="G8" s="145"/>
      <c r="H8" s="146"/>
      <c r="I8" s="199"/>
    </row>
    <row r="9" spans="2:9">
      <c r="B9" s="140" t="s">
        <v>19</v>
      </c>
      <c r="C9" s="141"/>
      <c r="D9" s="141"/>
      <c r="E9" s="141"/>
      <c r="F9" s="141"/>
      <c r="G9" s="141"/>
      <c r="H9" s="142"/>
      <c r="I9" s="199"/>
    </row>
    <row r="10" spans="2:9">
      <c r="B10" s="148" t="s">
        <v>24</v>
      </c>
      <c r="C10" s="149">
        <v>250000</v>
      </c>
      <c r="D10" s="150">
        <f>C10/($C$14+$C$30+$D$42+'ANEXO 5A - LOTE 1 OFERTAS'!$I$63)</f>
        <v>0.00959960802880497</v>
      </c>
      <c r="E10" s="151" t="s">
        <v>76</v>
      </c>
      <c r="F10" s="151">
        <v>5</v>
      </c>
      <c r="G10" s="152" t="s">
        <v>77</v>
      </c>
      <c r="H10" s="153"/>
      <c r="I10" s="198"/>
    </row>
    <row r="11" spans="2:9">
      <c r="B11" s="148" t="s">
        <v>78</v>
      </c>
      <c r="C11" s="149">
        <v>450000</v>
      </c>
      <c r="D11" s="150">
        <f>C11/($C$14+$C$30+$D$42+'ANEXO 5A - LOTE 1 OFERTAS'!$I$63)</f>
        <v>0.0172792944518489</v>
      </c>
      <c r="E11" s="151" t="s">
        <v>79</v>
      </c>
      <c r="F11" s="151">
        <v>5</v>
      </c>
      <c r="G11" s="152"/>
      <c r="H11" s="153"/>
      <c r="I11" s="199"/>
    </row>
    <row r="12" spans="2:9">
      <c r="B12" s="148" t="s">
        <v>26</v>
      </c>
      <c r="C12" s="149">
        <v>400000</v>
      </c>
      <c r="D12" s="150">
        <f>C12/($C$14+$C$30+$D$42+'ANEXO 5A - LOTE 1 OFERTAS'!$I$63)</f>
        <v>0.0153593728460879</v>
      </c>
      <c r="E12" s="151" t="s">
        <v>76</v>
      </c>
      <c r="F12" s="151">
        <v>5</v>
      </c>
      <c r="G12" s="152"/>
      <c r="H12" s="153"/>
      <c r="I12" s="200"/>
    </row>
    <row r="13" spans="2:9">
      <c r="B13" s="148" t="s">
        <v>27</v>
      </c>
      <c r="C13" s="149">
        <v>140000</v>
      </c>
      <c r="D13" s="150">
        <f>C13/($C$14+$C$30+$D$42+'ANEXO 5A - LOTE 1 OFERTAS'!$I$63)</f>
        <v>0.00537578049613078</v>
      </c>
      <c r="E13" s="151" t="s">
        <v>80</v>
      </c>
      <c r="F13" s="151">
        <v>1</v>
      </c>
      <c r="G13" s="152"/>
      <c r="H13" s="153"/>
      <c r="I13" s="200"/>
    </row>
    <row r="14" spans="2:9">
      <c r="B14" s="154" t="s">
        <v>81</v>
      </c>
      <c r="C14" s="155">
        <f>3100000*40%</f>
        <v>1240000</v>
      </c>
      <c r="D14" s="156">
        <f>SUM(D10:D13)</f>
        <v>0.0476140558228726</v>
      </c>
      <c r="E14" s="157" t="s">
        <v>82</v>
      </c>
      <c r="F14" s="158">
        <v>16</v>
      </c>
      <c r="G14" s="152"/>
      <c r="H14" s="153"/>
      <c r="I14" s="200"/>
    </row>
    <row r="15" spans="2:9">
      <c r="B15" s="147" t="s">
        <v>20</v>
      </c>
      <c r="C15" s="145"/>
      <c r="D15" s="145"/>
      <c r="E15" s="145"/>
      <c r="F15" s="145"/>
      <c r="G15" s="145"/>
      <c r="H15" s="146"/>
      <c r="I15" s="200"/>
    </row>
    <row r="16" spans="2:9">
      <c r="B16" s="148" t="s">
        <v>24</v>
      </c>
      <c r="C16" s="149">
        <v>156250</v>
      </c>
      <c r="D16" s="150">
        <f>C16/($C$20+$C$36+$D$42+'ANEXO 5A - LOTE 1 OFERTAS'!$I$63)</f>
        <v>0.0059997550180031</v>
      </c>
      <c r="E16" s="151" t="s">
        <v>76</v>
      </c>
      <c r="F16" s="151">
        <v>5</v>
      </c>
      <c r="G16" s="152" t="s">
        <v>83</v>
      </c>
      <c r="H16" s="153"/>
      <c r="I16" s="199"/>
    </row>
    <row r="17" spans="2:12">
      <c r="B17" s="148" t="s">
        <v>78</v>
      </c>
      <c r="C17" s="149">
        <v>281250</v>
      </c>
      <c r="D17" s="150">
        <f>C17/($C$20+$C$36+$D$42+'ANEXO 5A - LOTE 1 OFERTAS'!$I$63)</f>
        <v>0.0107995590324056</v>
      </c>
      <c r="E17" s="151" t="s">
        <v>79</v>
      </c>
      <c r="F17" s="151">
        <v>5</v>
      </c>
      <c r="G17" s="152"/>
      <c r="H17" s="153"/>
      <c r="I17" s="200"/>
      <c r="L17" s="201"/>
    </row>
    <row r="18" spans="2:8">
      <c r="B18" s="148" t="s">
        <v>26</v>
      </c>
      <c r="C18" s="149">
        <v>250000</v>
      </c>
      <c r="D18" s="150">
        <f>C18/($C$20+$C$36+$D$42+'ANEXO 5A - LOTE 1 OFERTAS'!$I$63)</f>
        <v>0.00959960802880497</v>
      </c>
      <c r="E18" s="151" t="s">
        <v>76</v>
      </c>
      <c r="F18" s="151">
        <v>5</v>
      </c>
      <c r="G18" s="152"/>
      <c r="H18" s="153"/>
    </row>
    <row r="19" spans="2:8">
      <c r="B19" s="148" t="s">
        <v>27</v>
      </c>
      <c r="C19" s="149">
        <v>87500</v>
      </c>
      <c r="D19" s="150">
        <f>C19/($C$20+$C$36+$D$42+'ANEXO 5A - LOTE 1 OFERTAS'!$I$63)</f>
        <v>0.00335986281008174</v>
      </c>
      <c r="E19" s="151" t="s">
        <v>80</v>
      </c>
      <c r="F19" s="151">
        <v>1</v>
      </c>
      <c r="G19" s="152"/>
      <c r="H19" s="153"/>
    </row>
    <row r="20" spans="2:8">
      <c r="B20" s="154" t="s">
        <v>81</v>
      </c>
      <c r="C20" s="155">
        <f>3100000*25%</f>
        <v>775000</v>
      </c>
      <c r="D20" s="156">
        <f>SUM(D16:D19)</f>
        <v>0.0297587848892954</v>
      </c>
      <c r="E20" s="157" t="s">
        <v>82</v>
      </c>
      <c r="F20" s="158">
        <v>16</v>
      </c>
      <c r="G20" s="152"/>
      <c r="H20" s="153"/>
    </row>
    <row r="21" s="20" customFormat="1" spans="2:10">
      <c r="B21" s="159"/>
      <c r="C21" s="160"/>
      <c r="D21" s="161"/>
      <c r="E21" s="162"/>
      <c r="F21" s="163"/>
      <c r="G21" s="164"/>
      <c r="H21" s="110"/>
      <c r="I21" s="200"/>
      <c r="J21" s="202"/>
    </row>
    <row r="22" spans="2:8">
      <c r="B22" s="140" t="s">
        <v>84</v>
      </c>
      <c r="C22" s="141"/>
      <c r="D22" s="141"/>
      <c r="E22" s="141"/>
      <c r="F22" s="141"/>
      <c r="G22" s="141"/>
      <c r="H22" s="142"/>
    </row>
    <row r="23" spans="2:8">
      <c r="B23" s="143" t="s">
        <v>69</v>
      </c>
      <c r="C23" s="144" t="s">
        <v>70</v>
      </c>
      <c r="D23" s="144" t="s">
        <v>71</v>
      </c>
      <c r="E23" s="144" t="s">
        <v>72</v>
      </c>
      <c r="F23" s="144"/>
      <c r="G23" s="145" t="s">
        <v>73</v>
      </c>
      <c r="H23" s="146"/>
    </row>
    <row r="24" ht="57" spans="2:8">
      <c r="B24" s="147"/>
      <c r="C24" s="145"/>
      <c r="D24" s="145"/>
      <c r="E24" s="145" t="s">
        <v>74</v>
      </c>
      <c r="F24" s="145" t="s">
        <v>85</v>
      </c>
      <c r="G24" s="145"/>
      <c r="H24" s="146"/>
    </row>
    <row r="25" spans="2:8">
      <c r="B25" s="140" t="s">
        <v>19</v>
      </c>
      <c r="C25" s="141"/>
      <c r="D25" s="141"/>
      <c r="E25" s="141"/>
      <c r="F25" s="141"/>
      <c r="G25" s="141"/>
      <c r="H25" s="142"/>
    </row>
    <row r="26" spans="2:8">
      <c r="B26" s="148" t="s">
        <v>24</v>
      </c>
      <c r="C26" s="165">
        <v>375000</v>
      </c>
      <c r="D26" s="166">
        <f>C26/($C$14+$C$30+$D$42+'ANEXO 5A - LOTE 1 OFERTAS'!$I$63)</f>
        <v>0.0143994120432075</v>
      </c>
      <c r="E26" s="167" t="s">
        <v>86</v>
      </c>
      <c r="F26" s="167">
        <v>90</v>
      </c>
      <c r="G26" s="152" t="s">
        <v>87</v>
      </c>
      <c r="H26" s="153"/>
    </row>
    <row r="27" spans="2:8">
      <c r="B27" s="148" t="s">
        <v>78</v>
      </c>
      <c r="C27" s="165">
        <v>675000</v>
      </c>
      <c r="D27" s="166">
        <f>C27/($C$14+$C$30+$D$42+'ANEXO 5A - LOTE 1 OFERTAS'!$I$63)</f>
        <v>0.0259189416777734</v>
      </c>
      <c r="E27" s="167" t="s">
        <v>86</v>
      </c>
      <c r="F27" s="167">
        <v>40</v>
      </c>
      <c r="G27" s="152"/>
      <c r="H27" s="153"/>
    </row>
    <row r="28" spans="2:8">
      <c r="B28" s="148" t="s">
        <v>26</v>
      </c>
      <c r="C28" s="165">
        <v>600000</v>
      </c>
      <c r="D28" s="166">
        <f>C28/($C$14+$C$30+$D$42+'ANEXO 5A - LOTE 1 OFERTAS'!$I$63)</f>
        <v>0.0230390592691319</v>
      </c>
      <c r="E28" s="167" t="s">
        <v>86</v>
      </c>
      <c r="F28" s="167">
        <v>15</v>
      </c>
      <c r="G28" s="152"/>
      <c r="H28" s="153"/>
    </row>
    <row r="29" spans="2:8">
      <c r="B29" s="148" t="s">
        <v>27</v>
      </c>
      <c r="C29" s="165">
        <v>210000</v>
      </c>
      <c r="D29" s="166">
        <f>C29/($C$14+$C$30+$D$42+'ANEXO 5A - LOTE 1 OFERTAS'!$I$63)</f>
        <v>0.00806367074419617</v>
      </c>
      <c r="E29" s="167" t="s">
        <v>86</v>
      </c>
      <c r="F29" s="167">
        <v>20</v>
      </c>
      <c r="G29" s="152"/>
      <c r="H29" s="153"/>
    </row>
    <row r="30" spans="2:8">
      <c r="B30" s="154" t="s">
        <v>81</v>
      </c>
      <c r="C30" s="168">
        <f>3100000*60%</f>
        <v>1860000</v>
      </c>
      <c r="D30" s="169">
        <f>SUM(D26:D29)</f>
        <v>0.071421083734309</v>
      </c>
      <c r="E30" s="157" t="s">
        <v>82</v>
      </c>
      <c r="F30" s="157">
        <v>165</v>
      </c>
      <c r="G30" s="152"/>
      <c r="H30" s="153"/>
    </row>
    <row r="31" spans="2:8">
      <c r="B31" s="147" t="s">
        <v>20</v>
      </c>
      <c r="C31" s="145"/>
      <c r="D31" s="145"/>
      <c r="E31" s="145"/>
      <c r="F31" s="145"/>
      <c r="G31" s="145"/>
      <c r="H31" s="146"/>
    </row>
    <row r="32" spans="2:8">
      <c r="B32" s="148" t="s">
        <v>24</v>
      </c>
      <c r="C32" s="149">
        <v>468750</v>
      </c>
      <c r="D32" s="166">
        <f>C32/($C$20+$C$36+$D$42+'ANEXO 5A - LOTE 1 OFERTAS'!$I$63)</f>
        <v>0.0179992650540093</v>
      </c>
      <c r="E32" s="167" t="s">
        <v>86</v>
      </c>
      <c r="F32" s="167">
        <v>105</v>
      </c>
      <c r="G32" s="152" t="s">
        <v>88</v>
      </c>
      <c r="H32" s="153"/>
    </row>
    <row r="33" spans="2:8">
      <c r="B33" s="148" t="s">
        <v>78</v>
      </c>
      <c r="C33" s="149">
        <v>843750</v>
      </c>
      <c r="D33" s="166">
        <f>C33/($C$20+$C$36+$D$42+'ANEXO 5A - LOTE 1 OFERTAS'!$I$63)</f>
        <v>0.0323986770972168</v>
      </c>
      <c r="E33" s="167" t="s">
        <v>86</v>
      </c>
      <c r="F33" s="167">
        <v>60</v>
      </c>
      <c r="G33" s="152"/>
      <c r="H33" s="153"/>
    </row>
    <row r="34" spans="2:8">
      <c r="B34" s="148" t="s">
        <v>26</v>
      </c>
      <c r="C34" s="149">
        <v>750000</v>
      </c>
      <c r="D34" s="166">
        <f>C34/($C$20+$C$36+$D$42+'ANEXO 5A - LOTE 1 OFERTAS'!$I$63)</f>
        <v>0.0287988240864149</v>
      </c>
      <c r="E34" s="167" t="s">
        <v>86</v>
      </c>
      <c r="F34" s="167">
        <v>25</v>
      </c>
      <c r="G34" s="152"/>
      <c r="H34" s="153"/>
    </row>
    <row r="35" spans="2:8">
      <c r="B35" s="148" t="s">
        <v>27</v>
      </c>
      <c r="C35" s="149">
        <v>262500</v>
      </c>
      <c r="D35" s="166">
        <f>C35/($C$20+$C$36+$D$42+'ANEXO 5A - LOTE 1 OFERTAS'!$I$63)</f>
        <v>0.0100795884302452</v>
      </c>
      <c r="E35" s="167" t="s">
        <v>86</v>
      </c>
      <c r="F35" s="167">
        <v>60</v>
      </c>
      <c r="G35" s="152"/>
      <c r="H35" s="153"/>
    </row>
    <row r="36" spans="2:8">
      <c r="B36" s="154" t="s">
        <v>81</v>
      </c>
      <c r="C36" s="155">
        <f>3100000*75%</f>
        <v>2325000</v>
      </c>
      <c r="D36" s="170">
        <f>SUM(D32:D35)</f>
        <v>0.0892763546678862</v>
      </c>
      <c r="E36" s="157" t="s">
        <v>82</v>
      </c>
      <c r="F36" s="157">
        <v>250</v>
      </c>
      <c r="G36" s="152"/>
      <c r="H36" s="153"/>
    </row>
    <row r="37" spans="2:8">
      <c r="B37" s="171"/>
      <c r="C37" s="172"/>
      <c r="D37" s="172"/>
      <c r="E37" s="172"/>
      <c r="F37" s="172"/>
      <c r="G37" s="172"/>
      <c r="H37" s="133"/>
    </row>
    <row r="38" spans="2:8">
      <c r="B38" s="147" t="s">
        <v>89</v>
      </c>
      <c r="C38" s="145"/>
      <c r="D38" s="145"/>
      <c r="E38" s="145"/>
      <c r="F38" s="145"/>
      <c r="G38" s="145"/>
      <c r="H38" s="146"/>
    </row>
    <row r="39" spans="2:8">
      <c r="B39" s="147" t="s">
        <v>2</v>
      </c>
      <c r="C39" s="145"/>
      <c r="D39" s="145"/>
      <c r="E39" s="145"/>
      <c r="F39" s="145"/>
      <c r="G39" s="145"/>
      <c r="H39" s="146"/>
    </row>
    <row r="40" spans="2:8">
      <c r="B40" s="143" t="s">
        <v>69</v>
      </c>
      <c r="C40" s="144" t="s">
        <v>90</v>
      </c>
      <c r="D40" s="144"/>
      <c r="E40" s="144" t="s">
        <v>72</v>
      </c>
      <c r="F40" s="144"/>
      <c r="G40" s="145" t="s">
        <v>73</v>
      </c>
      <c r="H40" s="146"/>
    </row>
    <row r="41" ht="28.5" spans="2:8">
      <c r="B41" s="173"/>
      <c r="C41" s="174" t="s">
        <v>91</v>
      </c>
      <c r="D41" s="174" t="s">
        <v>70</v>
      </c>
      <c r="E41" s="174" t="s">
        <v>74</v>
      </c>
      <c r="F41" s="174" t="s">
        <v>92</v>
      </c>
      <c r="G41" s="145"/>
      <c r="H41" s="146"/>
    </row>
    <row r="42" spans="2:8">
      <c r="B42" s="175" t="s">
        <v>30</v>
      </c>
      <c r="C42" s="165">
        <v>60000</v>
      </c>
      <c r="D42" s="165">
        <v>300000</v>
      </c>
      <c r="E42" s="165" t="s">
        <v>93</v>
      </c>
      <c r="F42" s="176">
        <v>5</v>
      </c>
      <c r="G42" s="165" t="s">
        <v>94</v>
      </c>
      <c r="H42" s="177"/>
    </row>
    <row r="43" spans="2:8">
      <c r="B43" s="178"/>
      <c r="C43" s="165"/>
      <c r="D43" s="165"/>
      <c r="E43" s="165"/>
      <c r="F43" s="176"/>
      <c r="G43" s="165"/>
      <c r="H43" s="177"/>
    </row>
    <row r="44" spans="2:8">
      <c r="B44" s="131"/>
      <c r="H44" s="133"/>
    </row>
    <row r="45" spans="2:8">
      <c r="B45" s="179" t="s">
        <v>95</v>
      </c>
      <c r="C45" s="180"/>
      <c r="D45" s="180"/>
      <c r="E45" s="180"/>
      <c r="F45" s="180"/>
      <c r="G45" s="180"/>
      <c r="H45" s="181"/>
    </row>
    <row r="46" spans="2:8">
      <c r="B46" s="147" t="s">
        <v>2</v>
      </c>
      <c r="C46" s="145"/>
      <c r="D46" s="145"/>
      <c r="E46" s="145"/>
      <c r="F46" s="145"/>
      <c r="G46" s="145"/>
      <c r="H46" s="146"/>
    </row>
    <row r="47" spans="2:8">
      <c r="B47" s="182" t="s">
        <v>69</v>
      </c>
      <c r="C47" s="183" t="s">
        <v>96</v>
      </c>
      <c r="D47" s="183"/>
      <c r="E47" s="183"/>
      <c r="F47" s="183"/>
      <c r="G47" s="184" t="s">
        <v>97</v>
      </c>
      <c r="H47" s="185" t="s">
        <v>73</v>
      </c>
    </row>
    <row r="48" spans="2:8">
      <c r="B48" s="186"/>
      <c r="C48" s="183" t="s">
        <v>98</v>
      </c>
      <c r="D48" s="183" t="s">
        <v>99</v>
      </c>
      <c r="E48" s="183" t="s">
        <v>100</v>
      </c>
      <c r="F48" s="183" t="s">
        <v>101</v>
      </c>
      <c r="G48" s="187"/>
      <c r="H48" s="188"/>
    </row>
    <row r="49" ht="105.75" spans="2:8">
      <c r="B49" s="189" t="s">
        <v>32</v>
      </c>
      <c r="C49" s="190">
        <v>40</v>
      </c>
      <c r="D49" s="190">
        <v>45</v>
      </c>
      <c r="E49" s="190">
        <v>50</v>
      </c>
      <c r="F49" s="191">
        <v>55</v>
      </c>
      <c r="G49" s="192" t="s">
        <v>102</v>
      </c>
      <c r="H49" s="193" t="s">
        <v>103</v>
      </c>
    </row>
    <row r="51" spans="7:8">
      <c r="G51" s="194"/>
      <c r="H51" s="194"/>
    </row>
    <row r="52" spans="7:8">
      <c r="G52" s="194"/>
      <c r="H52" s="194"/>
    </row>
    <row r="54" spans="7:8">
      <c r="G54" s="195"/>
      <c r="H54" s="195"/>
    </row>
    <row r="55" spans="7:8">
      <c r="G55" s="195"/>
      <c r="H55" s="195"/>
    </row>
    <row r="57" spans="7:8">
      <c r="G57" s="195"/>
      <c r="H57" s="194"/>
    </row>
  </sheetData>
  <mergeCells count="40">
    <mergeCell ref="B2:H2"/>
    <mergeCell ref="B4:H4"/>
    <mergeCell ref="B6:H6"/>
    <mergeCell ref="E7:F7"/>
    <mergeCell ref="B9:H9"/>
    <mergeCell ref="B15:H15"/>
    <mergeCell ref="B22:H22"/>
    <mergeCell ref="E23:F23"/>
    <mergeCell ref="B25:H25"/>
    <mergeCell ref="B31:H31"/>
    <mergeCell ref="B38:H38"/>
    <mergeCell ref="B39:H39"/>
    <mergeCell ref="C40:D40"/>
    <mergeCell ref="E40:F40"/>
    <mergeCell ref="B45:H45"/>
    <mergeCell ref="B46:H46"/>
    <mergeCell ref="C47:F47"/>
    <mergeCell ref="B7:B8"/>
    <mergeCell ref="B23:B24"/>
    <mergeCell ref="B40:B41"/>
    <mergeCell ref="B42:B43"/>
    <mergeCell ref="B47:B48"/>
    <mergeCell ref="C7:C8"/>
    <mergeCell ref="C23:C24"/>
    <mergeCell ref="C42:C43"/>
    <mergeCell ref="D7:D8"/>
    <mergeCell ref="D23:D24"/>
    <mergeCell ref="D42:D43"/>
    <mergeCell ref="E42:E43"/>
    <mergeCell ref="F42:F43"/>
    <mergeCell ref="G47:G48"/>
    <mergeCell ref="H47:H48"/>
    <mergeCell ref="G42:H43"/>
    <mergeCell ref="G7:H8"/>
    <mergeCell ref="G40:H41"/>
    <mergeCell ref="G10:H14"/>
    <mergeCell ref="G16:H20"/>
    <mergeCell ref="G26:H30"/>
    <mergeCell ref="G32:H36"/>
    <mergeCell ref="G23:H24"/>
  </mergeCells>
  <pageMargins left="0.511811024" right="0.511811024" top="0.787401575" bottom="0.787401575" header="0.31496062" footer="0.3149606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0"/>
  <sheetViews>
    <sheetView showGridLines="0" workbookViewId="0">
      <selection activeCell="B46" sqref="B46"/>
    </sheetView>
  </sheetViews>
  <sheetFormatPr defaultColWidth="9" defaultRowHeight="15"/>
  <cols>
    <col min="1" max="1" width="3.66666666666667" customWidth="1"/>
    <col min="2" max="2" width="29.552380952381" customWidth="1"/>
    <col min="3" max="3" width="15.7142857142857" customWidth="1"/>
    <col min="4" max="4" width="18" customWidth="1"/>
    <col min="5" max="5" width="17.6666666666667" customWidth="1"/>
    <col min="6" max="7" width="17.3333333333333" customWidth="1"/>
    <col min="8" max="8" width="18.552380952381" customWidth="1"/>
    <col min="9" max="9" width="18.3333333333333" customWidth="1"/>
    <col min="10" max="10" width="17.7809523809524" customWidth="1"/>
    <col min="11" max="11" width="12.552380952381" customWidth="1"/>
    <col min="12" max="12" width="16.1047619047619" customWidth="1"/>
  </cols>
  <sheetData>
    <row r="1" s="1" customFormat="1" ht="16.5"/>
    <row r="2" s="1" customFormat="1" ht="47.25" customHeight="1" spans="2:9">
      <c r="B2" s="31" t="s">
        <v>0</v>
      </c>
      <c r="C2" s="32"/>
      <c r="D2" s="33"/>
      <c r="E2" s="33"/>
      <c r="F2" s="33"/>
      <c r="G2" s="33"/>
      <c r="H2" s="33"/>
      <c r="I2" s="109"/>
    </row>
    <row r="3" spans="2:9">
      <c r="B3" s="34"/>
      <c r="C3" s="20"/>
      <c r="D3" s="20"/>
      <c r="E3" s="20"/>
      <c r="F3" s="20"/>
      <c r="G3" s="20"/>
      <c r="H3" s="20"/>
      <c r="I3" s="110"/>
    </row>
    <row r="4" spans="2:9">
      <c r="B4" s="35" t="s">
        <v>104</v>
      </c>
      <c r="C4" s="36"/>
      <c r="D4" s="37"/>
      <c r="E4" s="37"/>
      <c r="F4" s="37"/>
      <c r="G4" s="37"/>
      <c r="H4" s="37"/>
      <c r="I4" s="111"/>
    </row>
    <row r="5" spans="2:9">
      <c r="B5" s="35" t="s">
        <v>2</v>
      </c>
      <c r="C5" s="36"/>
      <c r="D5" s="37"/>
      <c r="E5" s="37"/>
      <c r="F5" s="37"/>
      <c r="G5" s="37"/>
      <c r="H5" s="37"/>
      <c r="I5" s="111"/>
    </row>
    <row r="6" spans="2:9">
      <c r="B6" s="38" t="s">
        <v>3</v>
      </c>
      <c r="C6" s="39"/>
      <c r="D6" s="37" t="s">
        <v>5</v>
      </c>
      <c r="E6" s="37"/>
      <c r="F6" s="37"/>
      <c r="G6" s="37"/>
      <c r="H6" s="37"/>
      <c r="I6" s="112" t="s">
        <v>52</v>
      </c>
    </row>
    <row r="7" ht="45" customHeight="1" spans="2:9">
      <c r="B7" s="40"/>
      <c r="C7" s="41"/>
      <c r="D7" s="42" t="s">
        <v>7</v>
      </c>
      <c r="E7" s="42" t="s">
        <v>8</v>
      </c>
      <c r="F7" s="42" t="s">
        <v>9</v>
      </c>
      <c r="G7" s="42" t="s">
        <v>10</v>
      </c>
      <c r="H7" s="42" t="s">
        <v>105</v>
      </c>
      <c r="I7" s="113"/>
    </row>
    <row r="8" spans="2:9">
      <c r="B8" s="43" t="s">
        <v>53</v>
      </c>
      <c r="C8" s="44"/>
      <c r="D8" s="44"/>
      <c r="E8" s="44"/>
      <c r="F8" s="44"/>
      <c r="G8" s="44"/>
      <c r="H8" s="45"/>
      <c r="I8" s="113"/>
    </row>
    <row r="9" spans="2:9">
      <c r="B9" s="46" t="s">
        <v>54</v>
      </c>
      <c r="C9" s="47"/>
      <c r="D9" s="48">
        <v>2000</v>
      </c>
      <c r="E9" s="48">
        <v>1000</v>
      </c>
      <c r="F9" s="48">
        <v>200</v>
      </c>
      <c r="G9" s="48">
        <v>60</v>
      </c>
      <c r="H9" s="49">
        <v>312</v>
      </c>
      <c r="I9" s="113"/>
    </row>
    <row r="10" spans="2:9">
      <c r="B10" s="50" t="s">
        <v>55</v>
      </c>
      <c r="C10" s="51"/>
      <c r="D10" s="52">
        <v>10.66</v>
      </c>
      <c r="E10" s="52">
        <v>8.2</v>
      </c>
      <c r="F10" s="52">
        <v>8.2</v>
      </c>
      <c r="G10" s="52">
        <v>8.2</v>
      </c>
      <c r="H10" s="53">
        <v>8.2</v>
      </c>
      <c r="I10" s="113"/>
    </row>
    <row r="11" ht="14.4" customHeight="1" spans="2:9">
      <c r="B11" s="54" t="s">
        <v>106</v>
      </c>
      <c r="C11" s="55"/>
      <c r="D11" s="56"/>
      <c r="E11" s="56"/>
      <c r="F11" s="56"/>
      <c r="G11" s="56"/>
      <c r="H11" s="56"/>
      <c r="I11" s="114"/>
    </row>
    <row r="12" spans="2:9">
      <c r="B12" s="57" t="s">
        <v>11</v>
      </c>
      <c r="C12" s="58"/>
      <c r="D12" s="59">
        <f>D27/I37</f>
        <v>0.11239220774026</v>
      </c>
      <c r="E12" s="59">
        <f>E27/I37</f>
        <v>0.112748725449191</v>
      </c>
      <c r="F12" s="59">
        <f>F27/I37</f>
        <v>0.281738119482128</v>
      </c>
      <c r="G12" s="59">
        <f>G27/I37</f>
        <v>0.0563119721255325</v>
      </c>
      <c r="H12" s="60">
        <f>H27/I37</f>
        <v>0.132464589530727</v>
      </c>
      <c r="I12" s="115">
        <f>D12+E12+F12+G12+H12</f>
        <v>0.695655614327838</v>
      </c>
    </row>
    <row r="13" spans="2:9">
      <c r="B13" s="57" t="s">
        <v>107</v>
      </c>
      <c r="C13" s="58"/>
      <c r="D13" s="60" t="s">
        <v>34</v>
      </c>
      <c r="E13" s="60"/>
      <c r="F13" s="60"/>
      <c r="G13" s="60"/>
      <c r="H13" s="60"/>
      <c r="I13" s="115">
        <f>I30/I37</f>
        <v>0.304344385672162</v>
      </c>
    </row>
    <row r="14" spans="2:9">
      <c r="B14" s="61" t="s">
        <v>6</v>
      </c>
      <c r="C14" s="49"/>
      <c r="D14" s="49"/>
      <c r="E14" s="49"/>
      <c r="F14" s="49"/>
      <c r="G14" s="49"/>
      <c r="H14" s="49"/>
      <c r="I14" s="115">
        <f>SUM(I12:I13)</f>
        <v>1</v>
      </c>
    </row>
    <row r="15" spans="2:9">
      <c r="B15" s="62" t="s">
        <v>59</v>
      </c>
      <c r="C15" s="63"/>
      <c r="D15" s="64"/>
      <c r="E15" s="64"/>
      <c r="F15" s="64"/>
      <c r="G15" s="64"/>
      <c r="H15" s="64"/>
      <c r="I15" s="114"/>
    </row>
    <row r="16" spans="2:9">
      <c r="B16" s="65" t="s">
        <v>11</v>
      </c>
      <c r="C16" s="66"/>
      <c r="D16" s="60">
        <f>D25/I25</f>
        <v>0.0155026370465079</v>
      </c>
      <c r="E16" s="60">
        <f>E25/I25</f>
        <v>0.0404347131213041</v>
      </c>
      <c r="F16" s="60">
        <f>F25/I25</f>
        <v>0.505194182515583</v>
      </c>
      <c r="G16" s="60">
        <f>G25/I25</f>
        <v>0.336583027009749</v>
      </c>
      <c r="H16" s="60">
        <f>H25/I25</f>
        <v>0.102285440306856</v>
      </c>
      <c r="I16" s="115">
        <f>SUM(D16:H16)</f>
        <v>1</v>
      </c>
    </row>
    <row r="17" spans="2:9">
      <c r="B17" s="67" t="s">
        <v>108</v>
      </c>
      <c r="C17" s="68"/>
      <c r="D17" s="68"/>
      <c r="E17" s="68"/>
      <c r="F17" s="68"/>
      <c r="G17" s="68"/>
      <c r="H17" s="68"/>
      <c r="I17" s="116"/>
    </row>
    <row r="18" spans="2:9">
      <c r="B18" s="67" t="s">
        <v>109</v>
      </c>
      <c r="C18" s="68"/>
      <c r="D18" s="68"/>
      <c r="E18" s="68"/>
      <c r="F18" s="68"/>
      <c r="G18" s="68"/>
      <c r="H18" s="68"/>
      <c r="I18" s="116"/>
    </row>
    <row r="19" ht="15.75" spans="2:10">
      <c r="B19" s="69" t="s">
        <v>11</v>
      </c>
      <c r="C19" s="70" t="s">
        <v>12</v>
      </c>
      <c r="D19" s="71">
        <v>97</v>
      </c>
      <c r="E19" s="71">
        <v>253</v>
      </c>
      <c r="F19" s="71">
        <v>3161</v>
      </c>
      <c r="G19" s="71">
        <v>2106</v>
      </c>
      <c r="H19" s="71">
        <v>0</v>
      </c>
      <c r="I19" s="117">
        <f>D19+E19+H19+F19+G19</f>
        <v>5617</v>
      </c>
      <c r="J19" s="28"/>
    </row>
    <row r="20" ht="15.75" spans="2:10">
      <c r="B20" s="72"/>
      <c r="C20" s="70" t="s">
        <v>13</v>
      </c>
      <c r="D20" s="73">
        <f>D9*D10*D19</f>
        <v>2068040</v>
      </c>
      <c r="E20" s="74">
        <f>E9*E10*E19</f>
        <v>2074600</v>
      </c>
      <c r="F20" s="74">
        <f>F9*F10*F19</f>
        <v>5184040</v>
      </c>
      <c r="G20" s="74">
        <f>G9*G10*G19</f>
        <v>1036152</v>
      </c>
      <c r="H20" s="73">
        <v>0</v>
      </c>
      <c r="I20" s="118">
        <f>SUM(D20:H20)</f>
        <v>10362832</v>
      </c>
      <c r="J20" s="28"/>
    </row>
    <row r="21" ht="15.75" spans="2:10">
      <c r="B21" s="75" t="s">
        <v>38</v>
      </c>
      <c r="C21" s="70" t="s">
        <v>12</v>
      </c>
      <c r="D21" s="76">
        <v>0</v>
      </c>
      <c r="E21" s="76">
        <v>0</v>
      </c>
      <c r="F21" s="76">
        <v>0</v>
      </c>
      <c r="G21" s="76">
        <v>0</v>
      </c>
      <c r="H21" s="76">
        <v>640</v>
      </c>
      <c r="I21" s="119">
        <f>SUM(D21:H21)</f>
        <v>640</v>
      </c>
      <c r="J21" s="28"/>
    </row>
    <row r="22" ht="15.75" spans="2:10">
      <c r="B22" s="75"/>
      <c r="C22" s="70" t="s">
        <v>13</v>
      </c>
      <c r="D22" s="74">
        <v>0</v>
      </c>
      <c r="E22" s="74">
        <v>0</v>
      </c>
      <c r="F22" s="74">
        <v>0</v>
      </c>
      <c r="G22" s="74">
        <v>0</v>
      </c>
      <c r="H22" s="74">
        <v>1637376</v>
      </c>
      <c r="I22" s="118">
        <f>SUM(D22:H22)</f>
        <v>1637376</v>
      </c>
      <c r="J22" s="28"/>
    </row>
    <row r="23" ht="15.75" spans="2:10">
      <c r="B23" s="77" t="s">
        <v>38</v>
      </c>
      <c r="C23" s="70" t="s">
        <v>39</v>
      </c>
      <c r="D23" s="76">
        <v>0</v>
      </c>
      <c r="E23" s="76">
        <v>0</v>
      </c>
      <c r="F23" s="76">
        <v>0</v>
      </c>
      <c r="G23" s="76">
        <v>0</v>
      </c>
      <c r="H23" s="76">
        <v>10</v>
      </c>
      <c r="I23" s="119"/>
      <c r="J23" s="28"/>
    </row>
    <row r="24" ht="15.75" spans="2:10">
      <c r="B24" s="77"/>
      <c r="C24" s="70" t="s">
        <v>13</v>
      </c>
      <c r="D24" s="73">
        <v>0</v>
      </c>
      <c r="E24" s="73">
        <v>0</v>
      </c>
      <c r="F24" s="73">
        <v>0</v>
      </c>
      <c r="G24" s="73">
        <v>0</v>
      </c>
      <c r="H24" s="73">
        <v>800000</v>
      </c>
      <c r="I24" s="118">
        <f>SUM(D24:H24)</f>
        <v>800000</v>
      </c>
      <c r="J24" s="28"/>
    </row>
    <row r="25" ht="15.75" spans="2:10">
      <c r="B25" s="77" t="s">
        <v>6</v>
      </c>
      <c r="C25" s="78" t="s">
        <v>12</v>
      </c>
      <c r="D25" s="79">
        <f t="shared" ref="D25:H25" si="0">D19+D21</f>
        <v>97</v>
      </c>
      <c r="E25" s="79">
        <f t="shared" si="0"/>
        <v>253</v>
      </c>
      <c r="F25" s="79">
        <f t="shared" si="0"/>
        <v>3161</v>
      </c>
      <c r="G25" s="79">
        <f t="shared" si="0"/>
        <v>2106</v>
      </c>
      <c r="H25" s="79">
        <f t="shared" si="0"/>
        <v>640</v>
      </c>
      <c r="I25" s="120">
        <f t="shared" ref="I25:I27" si="1">SUM(D25:H25)</f>
        <v>6257</v>
      </c>
      <c r="J25" s="28"/>
    </row>
    <row r="26" ht="15.75" spans="2:10">
      <c r="B26" s="77"/>
      <c r="C26" s="78" t="s">
        <v>39</v>
      </c>
      <c r="D26" s="79">
        <f t="shared" ref="D26:H26" si="2">D22</f>
        <v>0</v>
      </c>
      <c r="E26" s="79">
        <f t="shared" si="2"/>
        <v>0</v>
      </c>
      <c r="F26" s="79">
        <f t="shared" si="2"/>
        <v>0</v>
      </c>
      <c r="G26" s="79">
        <f t="shared" si="2"/>
        <v>0</v>
      </c>
      <c r="H26" s="79">
        <f>H23</f>
        <v>10</v>
      </c>
      <c r="I26" s="120">
        <f t="shared" si="1"/>
        <v>10</v>
      </c>
      <c r="J26" s="28"/>
    </row>
    <row r="27" ht="15.75" spans="2:10">
      <c r="B27" s="77"/>
      <c r="C27" s="78" t="s">
        <v>13</v>
      </c>
      <c r="D27" s="73">
        <f t="shared" ref="D27:H27" si="3">D20+D24+D22</f>
        <v>2068040</v>
      </c>
      <c r="E27" s="73">
        <f t="shared" si="3"/>
        <v>2074600</v>
      </c>
      <c r="F27" s="73">
        <f t="shared" si="3"/>
        <v>5184040</v>
      </c>
      <c r="G27" s="73">
        <f t="shared" si="3"/>
        <v>1036152</v>
      </c>
      <c r="H27" s="73">
        <f t="shared" si="3"/>
        <v>2437376</v>
      </c>
      <c r="I27" s="121">
        <f t="shared" si="1"/>
        <v>12800208</v>
      </c>
      <c r="J27" s="28"/>
    </row>
    <row r="28" spans="2:11">
      <c r="B28" s="80" t="s">
        <v>41</v>
      </c>
      <c r="C28" s="81"/>
      <c r="D28" s="81"/>
      <c r="E28" s="81"/>
      <c r="F28" s="81"/>
      <c r="G28" s="81"/>
      <c r="H28" s="81"/>
      <c r="I28" s="122"/>
      <c r="K28" s="26"/>
    </row>
    <row r="29" spans="2:9">
      <c r="B29" s="82" t="s">
        <v>42</v>
      </c>
      <c r="C29" s="83"/>
      <c r="D29" s="83"/>
      <c r="E29" s="84"/>
      <c r="F29" s="85" t="s">
        <v>43</v>
      </c>
      <c r="G29" s="83"/>
      <c r="H29" s="84"/>
      <c r="I29" s="123" t="s">
        <v>44</v>
      </c>
    </row>
    <row r="30" s="30" customFormat="1" ht="30" customHeight="1" spans="2:9">
      <c r="B30" s="86" t="s">
        <v>45</v>
      </c>
      <c r="C30" s="87"/>
      <c r="D30" s="87"/>
      <c r="E30" s="88"/>
      <c r="F30" s="89" t="s">
        <v>110</v>
      </c>
      <c r="G30" s="90"/>
      <c r="H30" s="91"/>
      <c r="I30" s="124">
        <v>5600000</v>
      </c>
    </row>
    <row r="31" spans="2:9">
      <c r="B31" s="92" t="s">
        <v>46</v>
      </c>
      <c r="C31" s="93"/>
      <c r="D31" s="94"/>
      <c r="E31" s="94"/>
      <c r="F31" s="95">
        <v>20</v>
      </c>
      <c r="G31" s="96"/>
      <c r="H31" s="93"/>
      <c r="I31" s="124"/>
    </row>
    <row r="32" spans="2:9">
      <c r="B32" s="92" t="s">
        <v>47</v>
      </c>
      <c r="C32" s="93"/>
      <c r="D32" s="94"/>
      <c r="E32" s="94"/>
      <c r="F32" s="95">
        <v>10</v>
      </c>
      <c r="G32" s="96"/>
      <c r="H32" s="93"/>
      <c r="I32" s="125"/>
    </row>
    <row r="33" spans="2:9">
      <c r="B33" s="92" t="s">
        <v>48</v>
      </c>
      <c r="C33" s="93"/>
      <c r="D33" s="94"/>
      <c r="E33" s="94"/>
      <c r="F33" s="95">
        <v>10</v>
      </c>
      <c r="G33" s="96"/>
      <c r="H33" s="93"/>
      <c r="I33" s="125"/>
    </row>
    <row r="34" spans="2:9">
      <c r="B34" s="92" t="s">
        <v>49</v>
      </c>
      <c r="C34" s="93"/>
      <c r="D34" s="94"/>
      <c r="E34" s="94"/>
      <c r="F34" s="95">
        <v>10</v>
      </c>
      <c r="G34" s="96"/>
      <c r="H34" s="93"/>
      <c r="I34" s="125"/>
    </row>
    <row r="35" spans="2:9">
      <c r="B35" s="92" t="s">
        <v>50</v>
      </c>
      <c r="C35" s="93"/>
      <c r="D35" s="94"/>
      <c r="E35" s="94"/>
      <c r="F35" s="97">
        <v>2</v>
      </c>
      <c r="G35" s="98"/>
      <c r="H35" s="99"/>
      <c r="I35" s="125"/>
    </row>
    <row r="36" ht="15.75" spans="2:9">
      <c r="B36" s="100" t="s">
        <v>44</v>
      </c>
      <c r="C36" s="101"/>
      <c r="D36" s="102"/>
      <c r="E36" s="102"/>
      <c r="F36" s="103">
        <f>SUM(F31:F35)</f>
        <v>52</v>
      </c>
      <c r="G36" s="104"/>
      <c r="H36" s="101"/>
      <c r="I36" s="126"/>
    </row>
    <row r="37" ht="15.75" spans="2:9">
      <c r="B37" s="105" t="s">
        <v>35</v>
      </c>
      <c r="C37" s="106"/>
      <c r="D37" s="107"/>
      <c r="E37" s="107"/>
      <c r="F37" s="107"/>
      <c r="G37" s="107"/>
      <c r="H37" s="107"/>
      <c r="I37" s="127">
        <f>I30+I27</f>
        <v>18400208</v>
      </c>
    </row>
    <row r="40" spans="8:8">
      <c r="H40" s="108"/>
    </row>
  </sheetData>
  <mergeCells count="41">
    <mergeCell ref="B2:I2"/>
    <mergeCell ref="B4:I4"/>
    <mergeCell ref="B5:I5"/>
    <mergeCell ref="D6:H6"/>
    <mergeCell ref="B8:H8"/>
    <mergeCell ref="B9:C9"/>
    <mergeCell ref="B10:C10"/>
    <mergeCell ref="B11:I11"/>
    <mergeCell ref="B12:C12"/>
    <mergeCell ref="B13:C13"/>
    <mergeCell ref="D13:H13"/>
    <mergeCell ref="B14:H14"/>
    <mergeCell ref="B15:I15"/>
    <mergeCell ref="B16:C16"/>
    <mergeCell ref="B17:I17"/>
    <mergeCell ref="B18:I18"/>
    <mergeCell ref="B28:I2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B34:E34"/>
    <mergeCell ref="F34:H34"/>
    <mergeCell ref="B35:E35"/>
    <mergeCell ref="F35:H35"/>
    <mergeCell ref="B36:E36"/>
    <mergeCell ref="F36:H36"/>
    <mergeCell ref="B37:H37"/>
    <mergeCell ref="B19:B20"/>
    <mergeCell ref="B21:B22"/>
    <mergeCell ref="B23:B24"/>
    <mergeCell ref="B25:B27"/>
    <mergeCell ref="I6:I10"/>
    <mergeCell ref="I30:I36"/>
    <mergeCell ref="B6:C7"/>
  </mergeCells>
  <pageMargins left="0.511811024" right="0.511811024" top="0.787401575" bottom="0.787401575" header="0.31496062" footer="0.3149606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16"/>
  <sheetViews>
    <sheetView showGridLines="0" zoomScale="115" zoomScaleNormal="115" workbookViewId="0">
      <selection activeCell="H8" sqref="H8"/>
    </sheetView>
  </sheetViews>
  <sheetFormatPr defaultColWidth="9" defaultRowHeight="15"/>
  <cols>
    <col min="2" max="2" width="12.2190476190476" style="2" customWidth="1"/>
    <col min="3" max="3" width="12.6666666666667" style="2" customWidth="1"/>
    <col min="4" max="4" width="14.3333333333333" style="2" customWidth="1"/>
    <col min="5" max="5" width="19.6666666666667" style="2" customWidth="1"/>
    <col min="6" max="6" width="13" style="2" customWidth="1"/>
    <col min="8" max="8" width="17.8857142857143" customWidth="1"/>
    <col min="9" max="9" width="17.4380952380952" customWidth="1"/>
  </cols>
  <sheetData>
    <row r="2" s="1" customFormat="1" ht="47.25" customHeight="1" spans="2:6">
      <c r="B2" s="3" t="s">
        <v>0</v>
      </c>
      <c r="C2" s="4"/>
      <c r="D2" s="4"/>
      <c r="E2" s="4"/>
      <c r="F2" s="5"/>
    </row>
    <row r="3" spans="2:6">
      <c r="B3" s="6"/>
      <c r="C3" s="7"/>
      <c r="D3" s="7"/>
      <c r="E3" s="7"/>
      <c r="F3" s="8"/>
    </row>
    <row r="4" spans="2:6">
      <c r="B4" s="9" t="s">
        <v>111</v>
      </c>
      <c r="C4" s="10"/>
      <c r="D4" s="10"/>
      <c r="E4" s="10"/>
      <c r="F4" s="11"/>
    </row>
    <row r="5" spans="2:6">
      <c r="B5" s="9" t="s">
        <v>112</v>
      </c>
      <c r="C5" s="10" t="s">
        <v>113</v>
      </c>
      <c r="D5" s="10" t="s">
        <v>114</v>
      </c>
      <c r="E5" s="10" t="s">
        <v>115</v>
      </c>
      <c r="F5" s="11"/>
    </row>
    <row r="6" spans="2:6">
      <c r="B6" s="12" t="s">
        <v>116</v>
      </c>
      <c r="C6" s="13"/>
      <c r="D6" s="13"/>
      <c r="E6" s="13"/>
      <c r="F6" s="14"/>
    </row>
    <row r="7" spans="2:6">
      <c r="B7" s="15">
        <v>1</v>
      </c>
      <c r="C7" s="16">
        <v>1</v>
      </c>
      <c r="D7" s="16">
        <v>5</v>
      </c>
      <c r="E7" s="17">
        <f>'ANEXO 5 - QUADROS RESUMO'!I29</f>
        <v>26042730</v>
      </c>
      <c r="F7" s="18">
        <f>E7/E9</f>
        <v>0.585981286835717</v>
      </c>
    </row>
    <row r="8" spans="2:6">
      <c r="B8" s="15">
        <v>2</v>
      </c>
      <c r="C8" s="16">
        <v>2</v>
      </c>
      <c r="D8" s="16">
        <v>1</v>
      </c>
      <c r="E8" s="19">
        <f>'ANEXO 5 - QUADROS RESUMO'!I54</f>
        <v>18400208</v>
      </c>
      <c r="F8" s="18">
        <f>E8/E9</f>
        <v>0.414018713164283</v>
      </c>
    </row>
    <row r="9" spans="2:6">
      <c r="B9" s="15" t="s">
        <v>6</v>
      </c>
      <c r="C9" s="16"/>
      <c r="D9" s="16"/>
      <c r="E9" s="19">
        <f>SUM(E7:E8)</f>
        <v>44442938</v>
      </c>
      <c r="F9" s="18">
        <f>SUM(F7:F8)</f>
        <v>1</v>
      </c>
    </row>
    <row r="10" spans="2:9">
      <c r="B10" s="9" t="s">
        <v>117</v>
      </c>
      <c r="C10" s="10"/>
      <c r="D10" s="10"/>
      <c r="E10" s="10"/>
      <c r="F10" s="11"/>
      <c r="G10" s="20"/>
      <c r="H10" s="21"/>
      <c r="I10" s="29"/>
    </row>
    <row r="11" spans="2:9">
      <c r="B11" s="15">
        <v>1</v>
      </c>
      <c r="C11" s="16">
        <v>1</v>
      </c>
      <c r="D11" s="16">
        <v>5</v>
      </c>
      <c r="E11" s="17">
        <f>E7*4</f>
        <v>104170920</v>
      </c>
      <c r="F11" s="18">
        <f>E11/E13</f>
        <v>0.585981286835717</v>
      </c>
      <c r="G11" s="20"/>
      <c r="H11" s="21"/>
      <c r="I11" s="29"/>
    </row>
    <row r="12" spans="2:6">
      <c r="B12" s="15">
        <v>2</v>
      </c>
      <c r="C12" s="16">
        <v>2</v>
      </c>
      <c r="D12" s="16">
        <v>1</v>
      </c>
      <c r="E12" s="19">
        <f>E8*4</f>
        <v>73600832</v>
      </c>
      <c r="F12" s="18">
        <f>E12/E13</f>
        <v>0.414018713164283</v>
      </c>
    </row>
    <row r="13" ht="15.75" spans="2:6">
      <c r="B13" s="22" t="s">
        <v>6</v>
      </c>
      <c r="C13" s="23"/>
      <c r="D13" s="23"/>
      <c r="E13" s="24">
        <f>SUM(E11:E12)</f>
        <v>177771752</v>
      </c>
      <c r="F13" s="25">
        <f>SUM(F11:F12)</f>
        <v>1</v>
      </c>
    </row>
    <row r="14" spans="8:8">
      <c r="H14" s="26"/>
    </row>
    <row r="15" spans="8:8">
      <c r="H15" s="27"/>
    </row>
    <row r="16" spans="8:8">
      <c r="H16" s="28"/>
    </row>
  </sheetData>
  <mergeCells count="8">
    <mergeCell ref="B2:F2"/>
    <mergeCell ref="B3:F3"/>
    <mergeCell ref="B4:F4"/>
    <mergeCell ref="E5:F5"/>
    <mergeCell ref="B6:F6"/>
    <mergeCell ref="B9:D9"/>
    <mergeCell ref="B10:F10"/>
    <mergeCell ref="B13:D13"/>
  </mergeCells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ANEXO 5 - QUADROS RESUMO</vt:lpstr>
      <vt:lpstr>ANEXO 5A - LOTE 1 OFERTAS</vt:lpstr>
      <vt:lpstr>ANEXO 5B - LOTE 1 STAI</vt:lpstr>
      <vt:lpstr>ANEXO 5C - LOTE 2 EFG ARTES</vt:lpstr>
      <vt:lpstr>ANEXO 5D - COMPOSIÇÃO EM 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G10</dc:creator>
  <cp:lastModifiedBy>gabryelly-bra</cp:lastModifiedBy>
  <dcterms:created xsi:type="dcterms:W3CDTF">2020-08-11T15:21:00Z</dcterms:created>
  <dcterms:modified xsi:type="dcterms:W3CDTF">2020-12-18T13:54:44Z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