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75"/>
  </bookViews>
  <sheets>
    <sheet name="Analítica - Imóveis Estaduais" sheetId="1" r:id="rId1"/>
    <sheet name="Arquivo para SCG" sheetId="5" state="hidden" r:id="rId2"/>
    <sheet name="APOIO" sheetId="6" state="hidden" r:id="rId3"/>
    <sheet name="Sintética 2022" sheetId="7" state="hidden" r:id="rId4"/>
  </sheets>
  <definedNames>
    <definedName name="_xlnm._FilterDatabase" localSheetId="0" hidden="1">'Analítica - Imóveis Estaduais'!$A$5:$F$111</definedName>
    <definedName name="_xlnm._FilterDatabase" localSheetId="1" hidden="1">'Arquivo para SCG'!$A$1:$F$129</definedName>
    <definedName name="Z_24510081_1262_45CF_8651_F158BF57FCE4_.wvu.FilterData" localSheetId="0" hidden="1">'Analítica - Imóveis Estaduais'!$A$5:$F$111</definedName>
  </definedNames>
  <calcPr calcId="144525"/>
  <customWorkbookViews>
    <customWorkbookView name="VER" guid="{24510081-1262-45CF-8651-F158BF57FCE4}" maximized="1" windowWidth="0" windowHeight="0" activeSheetId="0"/>
    <customWorkbookView name="ÓRGÃOS" guid="{E8DE8F91-45F9-46C0-8B11-E961F1574F9A}" maximized="1" windowWidth="0" windowHeight="0" activeSheetId="0"/>
  </customWorkbookViews>
</workbook>
</file>

<file path=xl/sharedStrings.xml><?xml version="1.0" encoding="utf-8"?>
<sst xmlns="http://schemas.openxmlformats.org/spreadsheetml/2006/main" count="815" uniqueCount="601">
  <si>
    <t>Relação dos Bens Imóveis do Órgão</t>
  </si>
  <si>
    <t>Secretaria de Estado da Saúde de Goiás</t>
  </si>
  <si>
    <t>Em 18/08/2023</t>
  </si>
  <si>
    <t>fonte: Planilha disponibilizada pela Gerência de Gestão de Informações Imobiliárias - GGIM da Secretaria de Estado de Administração</t>
  </si>
  <si>
    <t>Município</t>
  </si>
  <si>
    <t>Matrícula/ Transcrição</t>
  </si>
  <si>
    <t>Área da Certidão
(m² ou ha)</t>
  </si>
  <si>
    <t xml:space="preserve"> Endereço do Imóvel</t>
  </si>
  <si>
    <t>Área (estimada) ocupada pelo órgão</t>
  </si>
  <si>
    <t>Valor Inventário 2022 (TCE)</t>
  </si>
  <si>
    <t>Goiânia</t>
  </si>
  <si>
    <t>450,00</t>
  </si>
  <si>
    <t>R. 16-A, 792 - St. Aeroporto, Goiânia - GO</t>
  </si>
  <si>
    <t>Caldas Novas</t>
  </si>
  <si>
    <t>32427,00</t>
  </si>
  <si>
    <t>Av. E, Qd. Área A, Estância Itanhangá, Caldas Novas-GO</t>
  </si>
  <si>
    <t>55166,63</t>
  </si>
  <si>
    <t>Jataí</t>
  </si>
  <si>
    <t>25950,74</t>
  </si>
  <si>
    <t>Av. João O. de Carvalho, Setor Cidade Jardim I, Jataí-GO</t>
  </si>
  <si>
    <t>523,84</t>
  </si>
  <si>
    <t>Rua 16, 97 – St. Central, Goiânia-GO</t>
  </si>
  <si>
    <t>361,33</t>
  </si>
  <si>
    <t>851,92</t>
  </si>
  <si>
    <t>17,05</t>
  </si>
  <si>
    <t>137347,66</t>
  </si>
  <si>
    <t>Av. Anhaguera, nº 14.527 - Setor Santos Dumont, Goiânia-GO</t>
  </si>
  <si>
    <t>Santa Helena de Goiás</t>
  </si>
  <si>
    <t>19964,50</t>
  </si>
  <si>
    <t>Av. Uirapuru, s/n , Qd. 42 e 43, Parque Res. Isaura, Santa Helena de Goiás - GO</t>
  </si>
  <si>
    <t>Quirinópolis</t>
  </si>
  <si>
    <t>08,1564 ha</t>
  </si>
  <si>
    <t>GO 206, Quirinópolis-GO</t>
  </si>
  <si>
    <t>19674,27</t>
  </si>
  <si>
    <t>Rua 03, 04 e 05 e Residencial Atenas, Quirinópolis-GO</t>
  </si>
  <si>
    <t>Goianésia</t>
  </si>
  <si>
    <t>27227,851</t>
  </si>
  <si>
    <t>Avenida Ulisses Guimarães, Goianésia-GO</t>
  </si>
  <si>
    <t>Aparecida de Goiânia</t>
  </si>
  <si>
    <t>10,7558 ha</t>
  </si>
  <si>
    <t>Avenida Tanner de Melo, quadra gleba 02 lote parte 02, s/n Fazenda, R. Santo Antônio, GO</t>
  </si>
  <si>
    <t>5535,00</t>
  </si>
  <si>
    <t>Rua 26, Nº 521, Jardim Santo Antônio, Goiânia-GO</t>
  </si>
  <si>
    <t>467,50</t>
  </si>
  <si>
    <t>Av. Veneza, Qd. 62, Lts 01 ao 18, Jardim Europa, Goiânia-GO</t>
  </si>
  <si>
    <t>420,00</t>
  </si>
  <si>
    <t>Anápolis</t>
  </si>
  <si>
    <t>13656,80</t>
  </si>
  <si>
    <t>Av. Brasil Norte, 3105 - Cidade Universitária, Anápolis - GO</t>
  </si>
  <si>
    <t>01,30 alq</t>
  </si>
  <si>
    <t>Fazenda Lagoa Formosa, Anápolis-GO</t>
  </si>
  <si>
    <t>70007,00</t>
  </si>
  <si>
    <t>Av. Brasil, s/nº, Goianésia-GO</t>
  </si>
  <si>
    <t>56215,63</t>
  </si>
  <si>
    <t>São Luis de Montes Belos</t>
  </si>
  <si>
    <t>5408,00</t>
  </si>
  <si>
    <t>Rua Floresta Esquina com Rua 03, Vila Popular, São Luis Montes Belos-GO</t>
  </si>
  <si>
    <t>Posse</t>
  </si>
  <si>
    <t>25301,44</t>
  </si>
  <si>
    <t>Av. Juscelino Kubitscheck de Oliveira - St. Buenos Aires, Posse - GO</t>
  </si>
  <si>
    <t>Água Fria de Goiás</t>
  </si>
  <si>
    <t>1000,00</t>
  </si>
  <si>
    <t xml:space="preserve">  R. Dezessete, 268-348
Água Fria de Goiás - GO
</t>
  </si>
  <si>
    <t>Porangatu</t>
  </si>
  <si>
    <t>600,00</t>
  </si>
  <si>
    <t>Rua 10, Qd. 03, Lt. 02, Setor Leste, Porangatu-GO</t>
  </si>
  <si>
    <t>Uruaçu</t>
  </si>
  <si>
    <t>40000,00</t>
  </si>
  <si>
    <t>Av. Contorno, Uruaçu-GO</t>
  </si>
  <si>
    <t>Itumbiara</t>
  </si>
  <si>
    <t>5140,25</t>
  </si>
  <si>
    <t>Rua Jorge Simões de Lima esq. c/ Rua Paranaíba, Itumbiara-GO</t>
  </si>
  <si>
    <t>1733,00</t>
  </si>
  <si>
    <t>Rua da  Liberdade, nº224, Vila Santa Maria, Jataí - GO</t>
  </si>
  <si>
    <t>20009,88</t>
  </si>
  <si>
    <t>Fazenda São Pedro - Área de Expansão Urbana, São Luis dos Montes Belos-GO</t>
  </si>
  <si>
    <t>Araçu</t>
  </si>
  <si>
    <t>799,14</t>
  </si>
  <si>
    <t>Rua Minas Gerais, nº 21 A, Centro, Araçu-GO</t>
  </si>
  <si>
    <t>Caturaí</t>
  </si>
  <si>
    <t>2700,00</t>
  </si>
  <si>
    <t>Av. Osvaldo Maia, nº 1.540, St. Central, Caturaí-GO</t>
  </si>
  <si>
    <t>466,80</t>
  </si>
  <si>
    <t>Rua 03 Qd 07, Novo Horizonte, Caturaí-GO</t>
  </si>
  <si>
    <t>1400,40</t>
  </si>
  <si>
    <t>0,00</t>
  </si>
  <si>
    <t>Rua 03 Com Rua 002 Qd.10 Lt 4 Novo Horizonte, Caturaí-GO</t>
  </si>
  <si>
    <t>Jaraguá</t>
  </si>
  <si>
    <t>5985,00</t>
  </si>
  <si>
    <t>Rua Diony Gomes Pereira da Silva, S/N, St. Aeroporto, Jaraguá-GO</t>
  </si>
  <si>
    <t>3974,49</t>
  </si>
  <si>
    <t>Av. Quinta Radial, Qd. 216 A, Lt. 04, Setor Pedro Ludovico, Goiânia-GO</t>
  </si>
  <si>
    <t>Morrinhos</t>
  </si>
  <si>
    <t>8064,57</t>
  </si>
  <si>
    <t>Rua 17, nº 170, Setor Aeroporto, Morrinhos-GO</t>
  </si>
  <si>
    <t>Pirenópolis</t>
  </si>
  <si>
    <t>6663,57</t>
  </si>
  <si>
    <t>Rua Pirineus, s/nº, Centro, Pirenópolis-GO</t>
  </si>
  <si>
    <t>Itaguari</t>
  </si>
  <si>
    <t>Av. Paranoá, Qd. 15, São Sebastião, Itaguari-GO</t>
  </si>
  <si>
    <t>Goiás</t>
  </si>
  <si>
    <t>297,37</t>
  </si>
  <si>
    <t>Rua Dr. Luis do Couto, nº 2A, Lt. 03, Qd. 22, Centro, Goiás-GO</t>
  </si>
  <si>
    <t>25000,00</t>
  </si>
  <si>
    <t>Av. Nossa Senhora da Abadia, Qd. 00, Lt. 00, Residencial Tempo Novo, Goiás-GO</t>
  </si>
  <si>
    <t>Av. Anhanguera, Area 01, Setor Oeste, Goiânia - GO</t>
  </si>
  <si>
    <t>Rua R 07, S/Nº, Setor Oeste, Goiânia - GO</t>
  </si>
  <si>
    <t>Rua 26, Qd. 01 lote 01, Jardim Santo Antônio-GO</t>
  </si>
  <si>
    <t>Av. Contono, lote 01, quadra área,  nº 3.556, Jardim Bela Vista, Goiânia-GO</t>
  </si>
  <si>
    <t>BR153 c/ Rua 26, nº 521, Jardim Santo Antônio, Goiânia - GO</t>
  </si>
  <si>
    <t>10000,00</t>
  </si>
  <si>
    <t>Rua Coronel Aristídes, s/nº, Uruaçu - GO</t>
  </si>
  <si>
    <t>Águas Lindas de Goiás</t>
  </si>
  <si>
    <t>30000,00</t>
  </si>
  <si>
    <t>Av. 03, Esq. Rua19 e Rua 07, Setor 8 do nº A/E Conj. A, Qd. 22, Águas Lindas-GO</t>
  </si>
  <si>
    <t>Abadiânia</t>
  </si>
  <si>
    <t>Povoado de Santa Lúcia, Abadiânia-GO</t>
  </si>
  <si>
    <t>Av. Vereador José Monteiro, nº 1.655, Setor Negrão de Lima, Goiânia-GO</t>
  </si>
  <si>
    <t>Catalão</t>
  </si>
  <si>
    <t>Rua Helena da Silva Pereira, nº 770, Catalão-GO</t>
  </si>
  <si>
    <t>15020,16</t>
  </si>
  <si>
    <t>Rua Joaquim Caetano de Carvalho, nº 1.876, Jataí-GO</t>
  </si>
  <si>
    <t>9.6800 ha</t>
  </si>
  <si>
    <t>Jadim da Luz, Zona Rural, Morrinhos-GO</t>
  </si>
  <si>
    <t>86183,21</t>
  </si>
  <si>
    <t>Av. 103, nº 1.717, Morrinhos-GO</t>
  </si>
  <si>
    <t>Iporá</t>
  </si>
  <si>
    <t>1085,42</t>
  </si>
  <si>
    <t>Av. 15 de Novembro, nº 1.245, Centro, Iporá-GO</t>
  </si>
  <si>
    <t>Rua R-7, Quadra Área, Lote 2-66, Setor Oeste, Goiânia-GO</t>
  </si>
  <si>
    <t>12218,00</t>
  </si>
  <si>
    <t>Av. Contorno, nº 540-576, Jardim Eldorado, Uruaçu-GO</t>
  </si>
  <si>
    <t>Formosa</t>
  </si>
  <si>
    <t>39415,29</t>
  </si>
  <si>
    <t>Av. Maestro João Luiz, Qd. B, Lt. 01A, Parque Laguna, Formosa-GO</t>
  </si>
  <si>
    <t>3000,00</t>
  </si>
  <si>
    <t xml:space="preserve">Praça Abel Coimbra, Setor Cidade Jardim </t>
  </si>
  <si>
    <t>40762,86</t>
  </si>
  <si>
    <t>Alameda do Contorno, 3556 - Jardim Bela Vista, Goiânia - GO</t>
  </si>
  <si>
    <t>6068,04</t>
  </si>
  <si>
    <t>Av. Planalto, Jardim Bela Vista, Goiânia-GO</t>
  </si>
  <si>
    <t>175297,98</t>
  </si>
  <si>
    <t xml:space="preserve">BR153, com Rua Todica, Fazenda Retiro ou Ladeira, Goiânia-GO </t>
  </si>
  <si>
    <t>Mozarlândia</t>
  </si>
  <si>
    <t>GO - 164, Mozarlândia-GO</t>
  </si>
  <si>
    <t>Santo Antônio do Descoberto</t>
  </si>
  <si>
    <t>46150,00</t>
  </si>
  <si>
    <t>Ruas 72 - 64 e 61, Qd. 157, Parque Estrela Dalva XIII, Santo Antônio do Descoberto-GO</t>
  </si>
  <si>
    <t>Conta Patrimonial</t>
  </si>
  <si>
    <t>Data</t>
  </si>
  <si>
    <t>Código do Órgão</t>
  </si>
  <si>
    <r>
      <rPr>
        <b/>
        <sz val="11"/>
        <color rgb="FFFFFFFF"/>
        <rFont val="Calibri"/>
        <charset val="134"/>
      </rPr>
      <t>Valor Inventário 2022</t>
    </r>
    <r>
      <rPr>
        <b/>
        <sz val="11"/>
        <color rgb="FFFFFFFF"/>
        <rFont val="Calibri"/>
        <charset val="134"/>
      </rPr>
      <t xml:space="preserve"> (TCE)</t>
    </r>
  </si>
  <si>
    <t>Ano</t>
  </si>
  <si>
    <t>Mês</t>
  </si>
  <si>
    <t>https://docs.google.com/spreadsheets/d/1zwtmvbEVCGELYcqtI3O8G3JVCSb0rXTuxCizsqFeKmM/edit#gid=0</t>
  </si>
  <si>
    <t>Confimação de Propriedade</t>
  </si>
  <si>
    <t>Descrição do Código Associado (De acordo com o Plano de Contas)</t>
  </si>
  <si>
    <t>Código Associado (de acordo com o Plano de contas)</t>
  </si>
  <si>
    <t>Código Patrimonial de Depreciação</t>
  </si>
  <si>
    <t>Realizou reavaliação?</t>
  </si>
  <si>
    <t>CRI</t>
  </si>
  <si>
    <t>Tipo do Imóvel</t>
  </si>
  <si>
    <t>Ocupação/ Edificação do Terreno</t>
  </si>
  <si>
    <t>SES</t>
  </si>
  <si>
    <t>SIM</t>
  </si>
  <si>
    <t>IMÓVEIS RESIDENCIAIS - USO ESPECIAL</t>
  </si>
  <si>
    <t>1.2.3.2.1.01.01.01.00</t>
  </si>
  <si>
    <t>1.2.3.8.1.02.01.01.01</t>
  </si>
  <si>
    <t>Abadia de Goiás</t>
  </si>
  <si>
    <t>Urbano</t>
  </si>
  <si>
    <t>Edificado</t>
  </si>
  <si>
    <t>NÃO</t>
  </si>
  <si>
    <t>SALAS E ESCRITÓRIOS - USO ESPECIAL</t>
  </si>
  <si>
    <t>1.2.3.2.1.01.02.01.00</t>
  </si>
  <si>
    <t>1.2.3.8.1.02.01.02.01</t>
  </si>
  <si>
    <t>1ªCRI</t>
  </si>
  <si>
    <t>Rural</t>
  </si>
  <si>
    <t>Não Edificado</t>
  </si>
  <si>
    <t>FORMULA CODIGO PATRIMONIO =PROCV($AC2;APOIO!$D:$E;2;FALSO)</t>
  </si>
  <si>
    <t>EDIFICIOS - USO ESPECIAL</t>
  </si>
  <si>
    <t>1.2.3.2.1.01.03.01.00</t>
  </si>
  <si>
    <t>1.2.3.8.1.02.01.03.01</t>
  </si>
  <si>
    <t>Acreúna</t>
  </si>
  <si>
    <t>2ªCRI</t>
  </si>
  <si>
    <t>Imóvel não localizado</t>
  </si>
  <si>
    <t>TERRENOS - USO ESPECIAL</t>
  </si>
  <si>
    <t>1.2.3.2.1.01.04.01.00</t>
  </si>
  <si>
    <t>1.2.3.8.1.02.01.04.01</t>
  </si>
  <si>
    <t>Adelândia</t>
  </si>
  <si>
    <t>3ªCRI</t>
  </si>
  <si>
    <t>Não Consta</t>
  </si>
  <si>
    <t>IMÓVEIS ESTADUAIS</t>
  </si>
  <si>
    <t>ARMAZÉNS - USO ESPECIAL</t>
  </si>
  <si>
    <t>1.2.3.2.1.01.05.01.00</t>
  </si>
  <si>
    <t>1.2.3.8.1.02.01.05.01</t>
  </si>
  <si>
    <t>4ªCRI</t>
  </si>
  <si>
    <t xml:space="preserve"> Ocupação Desordenada</t>
  </si>
  <si>
    <t>IMÓVEIS RECEBIDOS EM CESSÃO</t>
  </si>
  <si>
    <t>GALPÕES - USO ESPECIAL</t>
  </si>
  <si>
    <t>1.2.3.2.1.01.05.02.00</t>
  </si>
  <si>
    <t>1.2.3.8.1.02.01.05.02</t>
  </si>
  <si>
    <t>Água Limpa</t>
  </si>
  <si>
    <t>Edificação em ruína</t>
  </si>
  <si>
    <t xml:space="preserve">IMÓVEIS PRÓPRIOS </t>
  </si>
  <si>
    <t>QUARTÉIS - USO ESPECIAL</t>
  </si>
  <si>
    <t>1.2.3.2.1.01.06.01.00</t>
  </si>
  <si>
    <t>1.2.3.8.1.02.01.00.01</t>
  </si>
  <si>
    <t>IMÓVEIS PRÓPRIOS CEDIDOS</t>
  </si>
  <si>
    <t>AEROPORTOS - USO ESPECIAL</t>
  </si>
  <si>
    <t>1.2.3.2.1.01.07.01.00</t>
  </si>
  <si>
    <t>1.2.3.8.1.02.01.07.01</t>
  </si>
  <si>
    <t>Alexânia</t>
  </si>
  <si>
    <t>ESTAÇÕES - USO ESPECIAL</t>
  </si>
  <si>
    <t>1.2.3.2.1.01.07.02.00</t>
  </si>
  <si>
    <t>1.2.3.8.1.02.01.07.02</t>
  </si>
  <si>
    <t>Aloândia</t>
  </si>
  <si>
    <t>AERÓDROMOS - USO ESPECIAL</t>
  </si>
  <si>
    <t>1.2.3.2.1.01.07.03.00</t>
  </si>
  <si>
    <t>1.2.3.8.1.02.01.07.03</t>
  </si>
  <si>
    <t>Alto Horizonte</t>
  </si>
  <si>
    <t>ESCOLAS - USO ESPECIAL</t>
  </si>
  <si>
    <t>1.2.3.2.1.01.08.01.00</t>
  </si>
  <si>
    <t>1.2.3.8.1.02.01.08.01</t>
  </si>
  <si>
    <t>Alto Paraíso de Goiás</t>
  </si>
  <si>
    <t>REPRESAS - USO ESPECIAL</t>
  </si>
  <si>
    <t>1.2.3.2.1.01.09.01.00</t>
  </si>
  <si>
    <t>1.2.3.8.1.02.01.09.01</t>
  </si>
  <si>
    <t>Alvorada do Norte</t>
  </si>
  <si>
    <t>AÇUDES - USO ESPECIAL</t>
  </si>
  <si>
    <t>1.2.3.2.1.01.09.02.00</t>
  </si>
  <si>
    <t>1.2.3.8.1.02.01.09.02</t>
  </si>
  <si>
    <t>Amaralina</t>
  </si>
  <si>
    <t>FAZENDAS - USO ESPECIAL</t>
  </si>
  <si>
    <t>1.2.3.2.1.01.10.01.00</t>
  </si>
  <si>
    <t>1.2.3.8.1.02.01.10.01</t>
  </si>
  <si>
    <t>Americano do Brasil</t>
  </si>
  <si>
    <t>PARQUES - USO ESPECIAL</t>
  </si>
  <si>
    <t>1.2.3.2.1.01.10.02.00</t>
  </si>
  <si>
    <t>1.2.3.8.1.02.01.10.02</t>
  </si>
  <si>
    <t>Amorinópolis</t>
  </si>
  <si>
    <t>RESERVAS - USO ESPECIAL</t>
  </si>
  <si>
    <t>1.2.3.2.1.01.10.03.00</t>
  </si>
  <si>
    <t>1.2.3.8.1.02.01.10.03</t>
  </si>
  <si>
    <t>CLUBES - USO ESPECIAL</t>
  </si>
  <si>
    <t>1.2.3.2.1.01.11.01.00</t>
  </si>
  <si>
    <t>1.2.3.8.1.02.01.11.01</t>
  </si>
  <si>
    <t>Anhanguera</t>
  </si>
  <si>
    <t>ESTÁDIOS - USO ESPECIAL</t>
  </si>
  <si>
    <t>1.2.3.2.1.01.11.02.00</t>
  </si>
  <si>
    <t>1.2.3.8.1.02.01.11.02</t>
  </si>
  <si>
    <t>Anicuns</t>
  </si>
  <si>
    <t>TEATROS - USO ESPECIAL</t>
  </si>
  <si>
    <t>1.2.3.2.1.01.11.03.00</t>
  </si>
  <si>
    <t>1.2.3.8.1.02.01.11.03</t>
  </si>
  <si>
    <t>CENTRO DE EVENTOS - USO ESPECIAL</t>
  </si>
  <si>
    <t>1.2.3.2.1.01.11.04.00</t>
  </si>
  <si>
    <t>1.2.3.8.1.02.01.11.04</t>
  </si>
  <si>
    <t>Aparecida do Rio Doce</t>
  </si>
  <si>
    <t>GINÁSIOS - USO ESPECIAL</t>
  </si>
  <si>
    <t>1.2.3.2.1.01.11.05.00</t>
  </si>
  <si>
    <t>1.2.3.8.1.02.01.11.05</t>
  </si>
  <si>
    <t>Aporé</t>
  </si>
  <si>
    <t>CENTRO ESPORTIVO / CAMPO DE FUTEBOL - USO ESPECIAL</t>
  </si>
  <si>
    <t>1.2.3.2.1.01.11.06.00</t>
  </si>
  <si>
    <t>1.2.3.8.1.02.01.11.06</t>
  </si>
  <si>
    <t>MUSEUS - USO ESPECIAL</t>
  </si>
  <si>
    <t>1.2.3.2.1.01.13.01.00</t>
  </si>
  <si>
    <t>1.2.3.8.1.02.01.13.01</t>
  </si>
  <si>
    <t>Aragarças</t>
  </si>
  <si>
    <t>PALÁCIOS - USO ESPECIAL</t>
  </si>
  <si>
    <t>1.2.3.2.1.01.13.02.00</t>
  </si>
  <si>
    <t>1.2.3.8.1.02.01.13.02</t>
  </si>
  <si>
    <t>Aragoiânia</t>
  </si>
  <si>
    <t>LABORATÓRIOS - USO ESPECIAL</t>
  </si>
  <si>
    <t>1.2.3.2.1.01.14.01.00</t>
  </si>
  <si>
    <t>1.2.3.8.1.02.01.14.01</t>
  </si>
  <si>
    <t>Araguapaz</t>
  </si>
  <si>
    <t>OBSERVATÓRIOS - USO ESPECIAL</t>
  </si>
  <si>
    <t>1.2.3.2.1.01.14.02.00</t>
  </si>
  <si>
    <t>1.2.3.8.1.02.01.14.02</t>
  </si>
  <si>
    <t>Arenópolis</t>
  </si>
  <si>
    <t>HOSPITAIS - USO ESPECIAL</t>
  </si>
  <si>
    <t>1.2.3.2.1.01.15.01.00</t>
  </si>
  <si>
    <t>1.2.3.8.1.02.01.15.01</t>
  </si>
  <si>
    <t>Aruanã</t>
  </si>
  <si>
    <t>UNIDADES DE SAÚDE - USO ESPECIAL</t>
  </si>
  <si>
    <t>1.2.3.2.1.01.15.02.00</t>
  </si>
  <si>
    <t>1.2.3.8.1.02.01.15.02</t>
  </si>
  <si>
    <t>Aurilândia</t>
  </si>
  <si>
    <t>HOTÉIS - USO ESPECIAL</t>
  </si>
  <si>
    <t>1.2.3.2.1.01.16.01.00</t>
  </si>
  <si>
    <t>1.2.3.8.1.02.01.16.01</t>
  </si>
  <si>
    <t>Avelinópolis</t>
  </si>
  <si>
    <t>PRESÍDIOS - USO ESPECIAL</t>
  </si>
  <si>
    <t>1.2.3.2.1.01.17.01.00</t>
  </si>
  <si>
    <t>1.2.3.8.1.02.01.17.01</t>
  </si>
  <si>
    <t>Baliza</t>
  </si>
  <si>
    <t>DELEGACIAS - USO ESPECIAL</t>
  </si>
  <si>
    <t>1.2.3.2.1.01.17.02.00</t>
  </si>
  <si>
    <t>1.2.3.8.1.02.01.17.02</t>
  </si>
  <si>
    <t>Barro Alto</t>
  </si>
  <si>
    <t>COMPLEXOS/FÁBRICAS/USINAS - USO ESPECIAL</t>
  </si>
  <si>
    <t>1.2.3.2.1.01.19.01.00</t>
  </si>
  <si>
    <t>1.2.3.8.1.02.01.19.01</t>
  </si>
  <si>
    <t>Bela Vista de Goiás</t>
  </si>
  <si>
    <t>OUTROS IMÓVEIS PARA FINS INDUSTRIAIS - SCP - USO ESPECIAL</t>
  </si>
  <si>
    <t>1.2.3.2.1.01.19.90.00</t>
  </si>
  <si>
    <t>1.2.3.8.1.02.01.19.90</t>
  </si>
  <si>
    <t>Belém - PA</t>
  </si>
  <si>
    <t>ESTACIONAMENTOS E GARAGENS - USO ESPECIAL</t>
  </si>
  <si>
    <t>1.2.3.2.1.01.21.01.00</t>
  </si>
  <si>
    <t>1.2.3.8.1.02.01.21.01</t>
  </si>
  <si>
    <t>Bom Jardim de Goiás</t>
  </si>
  <si>
    <t>POSTOS DE FISCALIZAÇÃO - USO ESPECIAL</t>
  </si>
  <si>
    <t>1.2.3.2.1.01.22.01.00</t>
  </si>
  <si>
    <t>1.2.3.8.1.02.01.22.01</t>
  </si>
  <si>
    <t>Bom Jesus de Goiás</t>
  </si>
  <si>
    <t>DELEGACIA FISCAL - USO ESPECIAL</t>
  </si>
  <si>
    <t>1.2.3.2.1.01.22.02.00</t>
  </si>
  <si>
    <t>1.2.3.8.1.02.01.22.02</t>
  </si>
  <si>
    <t>Bonfinópolis</t>
  </si>
  <si>
    <t>OUTROS BENS IMÓVEIS DE USO ESPECIAL - USO ESPECIAL</t>
  </si>
  <si>
    <t>1.2.3.2.1.01.98.00.00</t>
  </si>
  <si>
    <t>1.2.3.8.1.02.01.98.00</t>
  </si>
  <si>
    <t>Bonópolis</t>
  </si>
  <si>
    <t>DESAPROPRIAÇÃO DE IMÓVEIS PARA FINS DE INTERESSE PÚBLICO - USO ESPECIAL</t>
  </si>
  <si>
    <t>1.2.3.2.1.01.98.01.00</t>
  </si>
  <si>
    <t>1.2.3.8.1.02.01.98.01</t>
  </si>
  <si>
    <t>Brasília</t>
  </si>
  <si>
    <t>OBRAS E INSTALAÇÕES - USO ESPECIAL</t>
  </si>
  <si>
    <t>1.2.3.2.1.01.98.02.00</t>
  </si>
  <si>
    <t>1.2.3.8.1.02.01.98.02</t>
  </si>
  <si>
    <t>Brazabrantes</t>
  </si>
  <si>
    <t>TERMINAIS RODOVIÁRIOS E HIDROVIÁRIOS - SCP - USO ESPECIAL</t>
  </si>
  <si>
    <t>1.2.3.2.1.01.98.03.00</t>
  </si>
  <si>
    <t>1.2.3.8.1.02.01.98.03</t>
  </si>
  <si>
    <t>Britânia</t>
  </si>
  <si>
    <t>OUTRAS EDIFICAÇÕES - USO ESPECIAL</t>
  </si>
  <si>
    <t>1.2.3.2.1.01.98.09.00</t>
  </si>
  <si>
    <t>1.2.3.8.1.02.01.98.09</t>
  </si>
  <si>
    <t>Buriti Alegre</t>
  </si>
  <si>
    <t>OUTROS BENS IMÓVEIS - USO ESPECIAL</t>
  </si>
  <si>
    <t>1.2.3.2.1.01.98.10.00</t>
  </si>
  <si>
    <t>1.2.3.8.1.02.01.98.10</t>
  </si>
  <si>
    <t>Buriti de Goiás</t>
  </si>
  <si>
    <t>EDIFICIOS - DOMINICAIS</t>
  </si>
  <si>
    <t>1.2.3.2.1.04.01.01.00</t>
  </si>
  <si>
    <t>1.2.3.8.1.02.04.01.01</t>
  </si>
  <si>
    <t>Buritinópolis</t>
  </si>
  <si>
    <t>APARTAMENTOS - DOMINICAIS</t>
  </si>
  <si>
    <t>1.2.3.2.1.04.02.01.00</t>
  </si>
  <si>
    <t>1.2.3.8.1.02.04.02.01</t>
  </si>
  <si>
    <t>Cabeceiras</t>
  </si>
  <si>
    <t>CASAS - DOMINICAIS</t>
  </si>
  <si>
    <t>1.2.3.2.1.04.04.01.00</t>
  </si>
  <si>
    <t>1.2.3.8.1.02.04.04.01</t>
  </si>
  <si>
    <t>Cachoeira Alta</t>
  </si>
  <si>
    <t>GARAGENS E ESTACIONAMENTOS - DOMINICAIS</t>
  </si>
  <si>
    <t>1.2.3.2.1.04.07.01.00</t>
  </si>
  <si>
    <t>1.2.3.8.1.02.04.07.01</t>
  </si>
  <si>
    <t>Cachoeira de Goiás</t>
  </si>
  <si>
    <t>FAZENDAS - DOMINICAIS</t>
  </si>
  <si>
    <t>1.2.3.2.1.04.08.01.00</t>
  </si>
  <si>
    <t>1.2.3.8.1.02.04.08.01</t>
  </si>
  <si>
    <t>Cachoeira Dourada</t>
  </si>
  <si>
    <t>GALPÕES - DOMINICAIS</t>
  </si>
  <si>
    <t>1.2.3.2.1.04.09.01.00</t>
  </si>
  <si>
    <t>1.2.3.8.1.02.04.09.01</t>
  </si>
  <si>
    <t>Caçu</t>
  </si>
  <si>
    <t>SALAS - DOMINICAIS</t>
  </si>
  <si>
    <t>1.2.3.2.1.04.12.01.00</t>
  </si>
  <si>
    <t>1.2.3.8.1.02.04.12.01</t>
  </si>
  <si>
    <t>Caiapônia</t>
  </si>
  <si>
    <t>TERRENOS - DOMINICAIS</t>
  </si>
  <si>
    <t>1.2.3.2.1.04.13.01.00</t>
  </si>
  <si>
    <t>1.2.3.8.1.02.04.13.01</t>
  </si>
  <si>
    <t>LOTES - DOMINICAIS</t>
  </si>
  <si>
    <t>1.2.3.2.1.04.14.01.00</t>
  </si>
  <si>
    <t>1.2.3.8.1.02.04.14.01</t>
  </si>
  <si>
    <t>Caldazinha</t>
  </si>
  <si>
    <t>GLEBAS URBANAS - DOMINICAIS</t>
  </si>
  <si>
    <t>1.2.3.2.1.04.16.01.00</t>
  </si>
  <si>
    <t>1.2.3.8.1.02.04.16.01</t>
  </si>
  <si>
    <t>Campestre de Goiás</t>
  </si>
  <si>
    <t>GLEBAS RURAIS - DOMINICAIS</t>
  </si>
  <si>
    <t>1.2.3.2.1.04.18.01.00</t>
  </si>
  <si>
    <t>1.2.3.8.1.02.04.18.01</t>
  </si>
  <si>
    <t>Campinaçu</t>
  </si>
  <si>
    <t>RUAS - USO COMUM DO POVO</t>
  </si>
  <si>
    <t>1.2.3.2.1.05.01.01.00</t>
  </si>
  <si>
    <t>1.2.3.8.1.02.05.03.01</t>
  </si>
  <si>
    <t>Campinorte</t>
  </si>
  <si>
    <t>PRAÇAS - USO COMUM DO POVO</t>
  </si>
  <si>
    <t>1.2.3.2.1.05.02.01.00</t>
  </si>
  <si>
    <t>1.2.3.8.1.02.05.04.01</t>
  </si>
  <si>
    <t>Campo Alegre de Goiás</t>
  </si>
  <si>
    <t>ESTRADAS - USO COMUM DO POVO</t>
  </si>
  <si>
    <t>1.2.3.2.1.05.03.01.00</t>
  </si>
  <si>
    <t>Campo Limpo de Goiás</t>
  </si>
  <si>
    <t>PONTES - USO COMUM DO POVO</t>
  </si>
  <si>
    <t>1.2.3.2.1.05.04.01.00</t>
  </si>
  <si>
    <t>Campos Belos</t>
  </si>
  <si>
    <t>VIADUTOS - USO COMUM DO POVO</t>
  </si>
  <si>
    <t>1.2.3.2.1.05.05.01.00</t>
  </si>
  <si>
    <t>1.2.3.8.1.02.05.05.01</t>
  </si>
  <si>
    <t>Campos Verdes</t>
  </si>
  <si>
    <t>SISTEMAS DE ESGOTO E/OU DE ABASTECIMENTO DE ÁGUA - USO COMUM DO POVO</t>
  </si>
  <si>
    <t>1.2.3.2.1.05.06.01.00</t>
  </si>
  <si>
    <t>Carmo do Rio Verde</t>
  </si>
  <si>
    <t>SISTEMAS DE ABASTECIMETNO DE ENERGIA - USO COUMUM DO POVO</t>
  </si>
  <si>
    <t>1.2.3.2.1.05.07.01.00</t>
  </si>
  <si>
    <t>Castelândia</t>
  </si>
  <si>
    <t>REDES DE TELECOMUNICAÇÕES - USO COMUM DO POVO</t>
  </si>
  <si>
    <t>1.2.3.2.1.05.08.01.00</t>
  </si>
  <si>
    <t>MONUMENTOS  E PRÉDIOS HISTÓRICOS - USO COMUM DO POVO</t>
  </si>
  <si>
    <t>1.2.3.2.1.05.09.01.00</t>
  </si>
  <si>
    <t>1.2.3.8.1.02.05.09.01</t>
  </si>
  <si>
    <t>OUTROS BENS DE USO COMUM DO POVO</t>
  </si>
  <si>
    <t>1.2.3.2.1.05.99.00.00</t>
  </si>
  <si>
    <t>Cavalcante</t>
  </si>
  <si>
    <t xml:space="preserve">BENS IMÓVEIS NÃO LOCALIZADOS </t>
  </si>
  <si>
    <t>1.2.3.2.1.99.05.01.00</t>
  </si>
  <si>
    <t>Ceres</t>
  </si>
  <si>
    <t xml:space="preserve">BENS IMÓVEIS PARA ALIENAÇÃO </t>
  </si>
  <si>
    <t>1.2.3.2.1.99.06.01.00</t>
  </si>
  <si>
    <t>Cezarina</t>
  </si>
  <si>
    <t xml:space="preserve">BENS IMÓVEIS COM OCUPAÇÃO IRREGULAR </t>
  </si>
  <si>
    <t>1.2.3.2.1.99.99.03.00</t>
  </si>
  <si>
    <t>Chapadão do Céu</t>
  </si>
  <si>
    <t>BENS IMÓVEIS PARA DOAÇÃO</t>
  </si>
  <si>
    <t>1.2.3.2.1.99.99.04.00</t>
  </si>
  <si>
    <t>OBRAS EM ANDAMENTO</t>
  </si>
  <si>
    <t>1.2.3.2.1.06.01.01.00</t>
  </si>
  <si>
    <t>1.2.3.8.1.02.06.01.01</t>
  </si>
  <si>
    <t>ESTUDOS E PROJETOS DE EDIFICAÇÕES - SCP</t>
  </si>
  <si>
    <t>1.2.3.2.1.06.01.02.00</t>
  </si>
  <si>
    <t>1.2.3.8.1.02.06.01.02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</si>
  <si>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</si>
  <si>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</si>
  <si>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</si>
  <si>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</si>
  <si>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</si>
  <si>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</si>
  <si>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</si>
  <si>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</si>
  <si>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</si>
  <si>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</si>
  <si>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</si>
  <si>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</si>
  <si>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</si>
  <si>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</si>
  <si>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</si>
  <si>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</si>
  <si>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</si>
  <si>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</si>
  <si>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</si>
  <si>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</si>
  <si>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</si>
  <si>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</si>
  <si>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</si>
  <si>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</si>
  <si>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Formoso</t>
  </si>
  <si>
    <t>Gameleira de Goiás</t>
  </si>
  <si>
    <t>Goianápolis</t>
  </si>
  <si>
    <t>Goiandira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</si>
  <si>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</si>
  <si>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</si>
  <si>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</si>
  <si>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</si>
  <si>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</si>
  <si>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</si>
  <si>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</si>
  <si>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</si>
  <si>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Hidrolândia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</si>
  <si>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</si>
  <si>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</si>
  <si>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</si>
  <si>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</si>
  <si>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</si>
  <si>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</si>
  <si>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</si>
  <si>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Israelândia</t>
  </si>
  <si>
    <t>Itaberaí</t>
  </si>
  <si>
    <t>Itaguaru</t>
  </si>
  <si>
    <t>Itajá</t>
  </si>
  <si>
    <t>Itapaci</t>
  </si>
  <si>
    <t>Itapirapuã</t>
  </si>
  <si>
    <t>Itapuranga</t>
  </si>
  <si>
    <t>Itarumã</t>
  </si>
  <si>
    <t>Itauçu</t>
  </si>
  <si>
    <t>Ivolândia</t>
  </si>
  <si>
    <t>Jandaia</t>
  </si>
  <si>
    <t>Jaupaci</t>
  </si>
  <si>
    <t>Jesúpolis</t>
  </si>
  <si>
    <t>Joviânia</t>
  </si>
  <si>
    <t>Jussara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</si>
  <si>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</si>
  <si>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</si>
  <si>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</si>
  <si>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</si>
  <si>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</si>
  <si>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</si>
  <si>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</si>
  <si>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</si>
  <si>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</si>
  <si>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</si>
  <si>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</si>
  <si>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</si>
  <si>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</si>
  <si>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</si>
  <si>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</si>
  <si>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</si>
  <si>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</si>
  <si>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</si>
  <si>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</si>
  <si>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Mundo Novo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</si>
  <si>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</si>
  <si>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</si>
  <si>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</si>
  <si>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</si>
  <si>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</si>
  <si>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</si>
  <si>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</si>
  <si>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</si>
  <si>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</si>
  <si>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</si>
  <si>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</si>
  <si>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</si>
  <si>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</si>
  <si>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</si>
  <si>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</si>
  <si>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</si>
  <si>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</si>
  <si>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</si>
  <si>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</si>
  <si>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</si>
  <si>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</si>
  <si>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</si>
  <si>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</si>
  <si>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</si>
  <si>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</si>
  <si>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</si>
  <si>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</si>
  <si>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</si>
  <si>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</si>
  <si>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Piranhas</t>
  </si>
  <si>
    <t>Pires do Rio</t>
  </si>
  <si>
    <t>Planaltina</t>
  </si>
  <si>
    <t>Pontalina</t>
  </si>
  <si>
    <t>Porteirão</t>
  </si>
  <si>
    <t>Portelândia</t>
  </si>
  <si>
    <t>Professor Jamil</t>
  </si>
  <si>
    <t>Rialma</t>
  </si>
  <si>
    <t>Rianápolis</t>
  </si>
  <si>
    <t>Rio de Janeiro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</si>
  <si>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</si>
  <si>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</si>
  <si>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</si>
  <si>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</si>
  <si>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</si>
  <si>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</si>
  <si>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</si>
  <si>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</si>
  <si>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</si>
  <si>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</si>
  <si>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</si>
  <si>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</si>
  <si>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</si>
  <si>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</si>
  <si>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</si>
  <si>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São Domingos</t>
  </si>
  <si>
    <t>São Francisco de Goiás</t>
  </si>
  <si>
    <t>São João d'Aliança</t>
  </si>
  <si>
    <t>São João da Paraúna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</si>
  <si>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</si>
  <si>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</si>
  <si>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</si>
  <si>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</si>
  <si>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</si>
  <si>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</si>
  <si>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</si>
  <si>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</si>
  <si>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</si>
  <si>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Sitio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</si>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</sst>
</file>

<file path=xl/styles.xml><?xml version="1.0" encoding="utf-8"?>
<styleSheet xmlns="http://schemas.openxmlformats.org/spreadsheetml/2006/main">
  <numFmts count="6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* #,##0.00_-;\-* #,##0.00_-;_-* &quot;-&quot;??_-;_-@_-"/>
    <numFmt numFmtId="180" formatCode="[$R$ -416]#,##0.00"/>
    <numFmt numFmtId="181" formatCode="d/m/yyyy"/>
  </numFmts>
  <fonts count="29">
    <font>
      <sz val="10"/>
      <color rgb="FF000000"/>
      <name val="Arial"/>
      <charset val="134"/>
      <scheme val="minor"/>
    </font>
    <font>
      <b/>
      <sz val="11"/>
      <color rgb="FFFFFFFF"/>
      <name val="Calibri"/>
      <charset val="134"/>
    </font>
    <font>
      <sz val="10"/>
      <color theme="1"/>
      <name val="Arial"/>
      <charset val="134"/>
      <scheme val="minor"/>
    </font>
    <font>
      <u/>
      <sz val="11"/>
      <color rgb="FF008000"/>
      <name val="Inconsolata"/>
      <charset val="134"/>
    </font>
    <font>
      <b/>
      <sz val="11"/>
      <color theme="1"/>
      <name val="Calibri"/>
      <charset val="134"/>
    </font>
    <font>
      <sz val="11"/>
      <color rgb="FF000000"/>
      <name val="Inconsolata"/>
      <charset val="134"/>
    </font>
    <font>
      <sz val="10"/>
      <color theme="1"/>
      <name val="Arial"/>
      <charset val="134"/>
    </font>
    <font>
      <sz val="11"/>
      <color theme="1"/>
      <name val="Calibri"/>
      <charset val="134"/>
    </font>
    <font>
      <b/>
      <sz val="11"/>
      <color theme="0"/>
      <name val="Calibri"/>
      <charset val="134"/>
    </font>
    <font>
      <b/>
      <sz val="10"/>
      <color rgb="FF000000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3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563C1"/>
        <bgColor rgb="FF0563C1"/>
      </patternFill>
    </fill>
    <fill>
      <patternFill patternType="solid">
        <fgColor rgb="FFE2EFD9"/>
        <bgColor rgb="FFE2EFD9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666666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5" borderId="7" applyNumberFormat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3">
    <xf numFmtId="0" fontId="0" fillId="0" borderId="0" xfId="0" applyFont="1" applyAlignment="1"/>
    <xf numFmtId="18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80" fontId="2" fillId="0" borderId="1" xfId="0" applyNumberFormat="1" applyFont="1" applyBorder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Alignment="1">
      <alignment horizontal="center" vertical="center" wrapText="1"/>
    </xf>
    <xf numFmtId="180" fontId="1" fillId="5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2" fillId="4" borderId="0" xfId="0" applyFont="1" applyFill="1"/>
    <xf numFmtId="0" fontId="6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/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center"/>
    </xf>
    <xf numFmtId="180" fontId="8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1" fillId="11" borderId="1" xfId="0" applyNumberFormat="1" applyFont="1" applyFill="1" applyBorder="1" applyAlignment="1">
      <alignment horizontal="center" vertical="center" wrapText="1"/>
    </xf>
    <xf numFmtId="180" fontId="1" fillId="11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1022985</xdr:colOff>
      <xdr:row>3</xdr:row>
      <xdr:rowOff>26670</xdr:rowOff>
    </xdr:to>
    <xdr:pic>
      <xdr:nvPicPr>
        <xdr:cNvPr id="2" name="Imagem 1" descr="logo_ses-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46910" cy="617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zwtmvbEVCGELYcqtI3O8G3JVCSb0rXTuxCizsqFeKmM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111"/>
  <sheetViews>
    <sheetView tabSelected="1" workbookViewId="0">
      <pane ySplit="5" topLeftCell="A6" activePane="bottomLeft" state="frozen"/>
      <selection/>
      <selection pane="bottomLeft" activeCell="H14" sqref="H14"/>
    </sheetView>
  </sheetViews>
  <sheetFormatPr defaultColWidth="12.6285714285714" defaultRowHeight="15.75" customHeight="1" outlineLevelCol="5"/>
  <cols>
    <col min="1" max="1" width="14" customWidth="1"/>
    <col min="2" max="2" width="20.2857142857143" customWidth="1"/>
    <col min="3" max="3" width="38.5714285714286" customWidth="1"/>
    <col min="4" max="4" width="26" customWidth="1"/>
    <col min="5" max="5" width="15.6285714285714" customWidth="1"/>
    <col min="6" max="6" width="18" customWidth="1"/>
  </cols>
  <sheetData>
    <row r="1" customHeight="1" spans="3:6">
      <c r="C1" s="40" t="s">
        <v>0</v>
      </c>
      <c r="D1" s="40"/>
      <c r="E1" s="40"/>
      <c r="F1" s="40"/>
    </row>
    <row r="2" customHeight="1" spans="3:6">
      <c r="C2" s="40" t="s">
        <v>1</v>
      </c>
      <c r="D2" s="40"/>
      <c r="E2" s="40"/>
      <c r="F2" s="40"/>
    </row>
    <row r="3" customHeight="1" spans="6:6">
      <c r="F3" t="s">
        <v>2</v>
      </c>
    </row>
    <row r="4" spans="1:6">
      <c r="A4" s="41" t="s">
        <v>3</v>
      </c>
      <c r="B4" s="41"/>
      <c r="C4" s="41"/>
      <c r="D4" s="41"/>
      <c r="E4" s="41"/>
      <c r="F4" s="41"/>
    </row>
    <row r="5" customHeight="1" spans="1:6">
      <c r="A5" s="42" t="s">
        <v>4</v>
      </c>
      <c r="B5" s="42" t="s">
        <v>5</v>
      </c>
      <c r="C5" s="42" t="s">
        <v>6</v>
      </c>
      <c r="D5" s="42" t="s">
        <v>7</v>
      </c>
      <c r="E5" s="42" t="s">
        <v>8</v>
      </c>
      <c r="F5" s="43" t="s">
        <v>9</v>
      </c>
    </row>
    <row r="6" customHeight="1" spans="1:6">
      <c r="A6" s="44" t="s">
        <v>10</v>
      </c>
      <c r="B6" s="26">
        <v>1125</v>
      </c>
      <c r="C6" s="44" t="s">
        <v>11</v>
      </c>
      <c r="D6" s="45" t="s">
        <v>12</v>
      </c>
      <c r="E6" s="46">
        <v>467</v>
      </c>
      <c r="F6" s="47">
        <v>849043.83</v>
      </c>
    </row>
    <row r="7" customHeight="1" spans="1:6">
      <c r="A7" s="44" t="s">
        <v>13</v>
      </c>
      <c r="B7" s="26">
        <v>86538</v>
      </c>
      <c r="C7" s="44" t="s">
        <v>14</v>
      </c>
      <c r="D7" s="45" t="s">
        <v>15</v>
      </c>
      <c r="E7" s="46">
        <v>89467</v>
      </c>
      <c r="F7" s="47">
        <v>434197.53</v>
      </c>
    </row>
    <row r="8" customHeight="1" spans="1:6">
      <c r="A8" s="44" t="s">
        <v>13</v>
      </c>
      <c r="B8" s="26">
        <v>98552</v>
      </c>
      <c r="C8" s="44" t="s">
        <v>16</v>
      </c>
      <c r="D8" s="45" t="s">
        <v>15</v>
      </c>
      <c r="E8" s="46"/>
      <c r="F8" s="47">
        <v>738681.17</v>
      </c>
    </row>
    <row r="9" customHeight="1" spans="1:6">
      <c r="A9" s="44" t="s">
        <v>17</v>
      </c>
      <c r="B9" s="26">
        <v>54418</v>
      </c>
      <c r="C9" s="44" t="s">
        <v>18</v>
      </c>
      <c r="D9" s="45" t="s">
        <v>19</v>
      </c>
      <c r="E9" s="46">
        <v>25960</v>
      </c>
      <c r="F9" s="47">
        <v>905940.33</v>
      </c>
    </row>
    <row r="10" customHeight="1" spans="1:6">
      <c r="A10" s="44" t="s">
        <v>10</v>
      </c>
      <c r="B10" s="26">
        <v>58982</v>
      </c>
      <c r="C10" s="44" t="s">
        <v>20</v>
      </c>
      <c r="D10" s="45" t="s">
        <v>21</v>
      </c>
      <c r="E10" s="46">
        <v>800</v>
      </c>
      <c r="F10" s="47">
        <v>491325.25</v>
      </c>
    </row>
    <row r="11" customHeight="1" spans="1:6">
      <c r="A11" s="44" t="s">
        <v>10</v>
      </c>
      <c r="B11" s="26">
        <v>195489</v>
      </c>
      <c r="C11" s="44" t="s">
        <v>22</v>
      </c>
      <c r="D11" s="45" t="s">
        <v>21</v>
      </c>
      <c r="E11" s="46"/>
      <c r="F11" s="47">
        <v>338905.06</v>
      </c>
    </row>
    <row r="12" customHeight="1" spans="1:6">
      <c r="A12" s="44" t="s">
        <v>10</v>
      </c>
      <c r="B12" s="26">
        <v>195490</v>
      </c>
      <c r="C12" s="44" t="s">
        <v>23</v>
      </c>
      <c r="D12" s="45" t="s">
        <v>21</v>
      </c>
      <c r="E12" s="46"/>
      <c r="F12" s="47">
        <v>799045.08</v>
      </c>
    </row>
    <row r="13" customHeight="1" spans="1:6">
      <c r="A13" s="44" t="s">
        <v>10</v>
      </c>
      <c r="B13" s="26">
        <v>195491</v>
      </c>
      <c r="C13" s="44" t="s">
        <v>23</v>
      </c>
      <c r="D13" s="45" t="s">
        <v>21</v>
      </c>
      <c r="E13" s="46"/>
      <c r="F13" s="47">
        <v>799045.08</v>
      </c>
    </row>
    <row r="14" customHeight="1" spans="1:6">
      <c r="A14" s="44" t="s">
        <v>10</v>
      </c>
      <c r="B14" s="26">
        <v>195492</v>
      </c>
      <c r="C14" s="44" t="s">
        <v>20</v>
      </c>
      <c r="D14" s="45" t="s">
        <v>21</v>
      </c>
      <c r="E14" s="46"/>
      <c r="F14" s="47">
        <v>491325.25</v>
      </c>
    </row>
    <row r="15" customHeight="1" spans="1:6">
      <c r="A15" s="44" t="s">
        <v>10</v>
      </c>
      <c r="B15" s="26">
        <v>195493</v>
      </c>
      <c r="C15" s="44" t="s">
        <v>20</v>
      </c>
      <c r="D15" s="45" t="s">
        <v>21</v>
      </c>
      <c r="E15" s="46"/>
      <c r="F15" s="47">
        <v>491325.25</v>
      </c>
    </row>
    <row r="16" customHeight="1" spans="1:6">
      <c r="A16" s="44" t="s">
        <v>10</v>
      </c>
      <c r="B16" s="26">
        <v>195494</v>
      </c>
      <c r="C16" s="44" t="s">
        <v>24</v>
      </c>
      <c r="D16" s="45" t="s">
        <v>21</v>
      </c>
      <c r="E16" s="46"/>
      <c r="F16" s="47">
        <v>15987.95</v>
      </c>
    </row>
    <row r="17" customHeight="1" spans="1:6">
      <c r="A17" s="44" t="s">
        <v>10</v>
      </c>
      <c r="B17" s="26">
        <v>195495</v>
      </c>
      <c r="C17" s="44" t="s">
        <v>24</v>
      </c>
      <c r="D17" s="45" t="s">
        <v>21</v>
      </c>
      <c r="E17" s="46"/>
      <c r="F17" s="47">
        <v>15987.95</v>
      </c>
    </row>
    <row r="18" customHeight="1" spans="1:6">
      <c r="A18" s="44" t="s">
        <v>10</v>
      </c>
      <c r="B18" s="26">
        <v>195496</v>
      </c>
      <c r="C18" s="44" t="s">
        <v>24</v>
      </c>
      <c r="D18" s="45" t="s">
        <v>21</v>
      </c>
      <c r="E18" s="46"/>
      <c r="F18" s="47">
        <v>15987.95</v>
      </c>
    </row>
    <row r="19" customHeight="1" spans="1:6">
      <c r="A19" s="44" t="s">
        <v>10</v>
      </c>
      <c r="B19" s="26">
        <v>195497</v>
      </c>
      <c r="C19" s="44" t="s">
        <v>24</v>
      </c>
      <c r="D19" s="45" t="s">
        <v>21</v>
      </c>
      <c r="E19" s="46"/>
      <c r="F19" s="47">
        <v>15987.95</v>
      </c>
    </row>
    <row r="20" customHeight="1" spans="1:6">
      <c r="A20" s="44" t="s">
        <v>10</v>
      </c>
      <c r="B20" s="26">
        <v>195498</v>
      </c>
      <c r="C20" s="44" t="s">
        <v>24</v>
      </c>
      <c r="D20" s="45" t="s">
        <v>21</v>
      </c>
      <c r="E20" s="46"/>
      <c r="F20" s="47">
        <v>15987.95</v>
      </c>
    </row>
    <row r="21" customHeight="1" spans="1:6">
      <c r="A21" s="44" t="s">
        <v>10</v>
      </c>
      <c r="B21" s="26">
        <v>195499</v>
      </c>
      <c r="C21" s="44" t="s">
        <v>24</v>
      </c>
      <c r="D21" s="45" t="s">
        <v>21</v>
      </c>
      <c r="E21" s="46"/>
      <c r="F21" s="47">
        <v>15987.95</v>
      </c>
    </row>
    <row r="22" customHeight="1" spans="1:6">
      <c r="A22" s="44" t="s">
        <v>10</v>
      </c>
      <c r="B22" s="26">
        <v>195500</v>
      </c>
      <c r="C22" s="44" t="s">
        <v>24</v>
      </c>
      <c r="D22" s="45" t="s">
        <v>21</v>
      </c>
      <c r="E22" s="46"/>
      <c r="F22" s="47">
        <v>15987.95</v>
      </c>
    </row>
    <row r="23" customHeight="1" spans="1:6">
      <c r="A23" s="44" t="s">
        <v>10</v>
      </c>
      <c r="B23" s="26">
        <v>195501</v>
      </c>
      <c r="C23" s="44" t="s">
        <v>24</v>
      </c>
      <c r="D23" s="45" t="s">
        <v>21</v>
      </c>
      <c r="E23" s="46"/>
      <c r="F23" s="47">
        <v>15987.95</v>
      </c>
    </row>
    <row r="24" customHeight="1" spans="1:6">
      <c r="A24" s="44" t="s">
        <v>10</v>
      </c>
      <c r="B24" s="26">
        <v>195502</v>
      </c>
      <c r="C24" s="44" t="s">
        <v>24</v>
      </c>
      <c r="D24" s="45" t="s">
        <v>21</v>
      </c>
      <c r="E24" s="46"/>
      <c r="F24" s="47">
        <v>15987.95</v>
      </c>
    </row>
    <row r="25" customHeight="1" spans="1:6">
      <c r="A25" s="44" t="s">
        <v>10</v>
      </c>
      <c r="B25" s="26">
        <v>195503</v>
      </c>
      <c r="C25" s="44" t="s">
        <v>24</v>
      </c>
      <c r="D25" s="45" t="s">
        <v>21</v>
      </c>
      <c r="E25" s="46"/>
      <c r="F25" s="47">
        <v>15987.95</v>
      </c>
    </row>
    <row r="26" customHeight="1" spans="1:6">
      <c r="A26" s="44" t="s">
        <v>10</v>
      </c>
      <c r="B26" s="26">
        <v>195504</v>
      </c>
      <c r="C26" s="44" t="s">
        <v>24</v>
      </c>
      <c r="D26" s="45" t="s">
        <v>21</v>
      </c>
      <c r="E26" s="46"/>
      <c r="F26" s="47">
        <v>15987.95</v>
      </c>
    </row>
    <row r="27" customHeight="1" spans="1:6">
      <c r="A27" s="44" t="s">
        <v>10</v>
      </c>
      <c r="B27" s="26">
        <v>195505</v>
      </c>
      <c r="C27" s="44" t="s">
        <v>24</v>
      </c>
      <c r="D27" s="45" t="s">
        <v>21</v>
      </c>
      <c r="E27" s="46"/>
      <c r="F27" s="47">
        <v>15987.95</v>
      </c>
    </row>
    <row r="28" customHeight="1" spans="1:6">
      <c r="A28" s="44" t="s">
        <v>10</v>
      </c>
      <c r="B28" s="26">
        <v>195506</v>
      </c>
      <c r="C28" s="44" t="s">
        <v>24</v>
      </c>
      <c r="D28" s="45" t="s">
        <v>21</v>
      </c>
      <c r="E28" s="46"/>
      <c r="F28" s="47">
        <v>15987.95</v>
      </c>
    </row>
    <row r="29" customHeight="1" spans="1:6">
      <c r="A29" s="44" t="s">
        <v>10</v>
      </c>
      <c r="B29" s="26">
        <v>195507</v>
      </c>
      <c r="C29" s="44" t="s">
        <v>24</v>
      </c>
      <c r="D29" s="45" t="s">
        <v>21</v>
      </c>
      <c r="E29" s="46"/>
      <c r="F29" s="47">
        <v>15987.95</v>
      </c>
    </row>
    <row r="30" customHeight="1" spans="1:6">
      <c r="A30" s="44" t="s">
        <v>10</v>
      </c>
      <c r="B30" s="26">
        <v>195508</v>
      </c>
      <c r="C30" s="44" t="s">
        <v>24</v>
      </c>
      <c r="D30" s="45" t="s">
        <v>21</v>
      </c>
      <c r="E30" s="46"/>
      <c r="F30" s="47">
        <v>15987.95</v>
      </c>
    </row>
    <row r="31" customHeight="1" spans="1:6">
      <c r="A31" s="44" t="s">
        <v>10</v>
      </c>
      <c r="B31" s="26">
        <v>195509</v>
      </c>
      <c r="C31" s="44" t="s">
        <v>24</v>
      </c>
      <c r="D31" s="45" t="s">
        <v>21</v>
      </c>
      <c r="E31" s="46"/>
      <c r="F31" s="47">
        <v>15987.95</v>
      </c>
    </row>
    <row r="32" customHeight="1" spans="1:6">
      <c r="A32" s="44" t="s">
        <v>10</v>
      </c>
      <c r="B32" s="26">
        <v>195510</v>
      </c>
      <c r="C32" s="44" t="s">
        <v>24</v>
      </c>
      <c r="D32" s="45" t="s">
        <v>21</v>
      </c>
      <c r="E32" s="46"/>
      <c r="F32" s="47">
        <v>15987.95</v>
      </c>
    </row>
    <row r="33" customHeight="1" spans="1:6">
      <c r="A33" s="44" t="s">
        <v>10</v>
      </c>
      <c r="B33" s="26">
        <v>195511</v>
      </c>
      <c r="C33" s="44" t="s">
        <v>24</v>
      </c>
      <c r="D33" s="45" t="s">
        <v>21</v>
      </c>
      <c r="E33" s="46"/>
      <c r="F33" s="47">
        <v>15987.95</v>
      </c>
    </row>
    <row r="34" customHeight="1" spans="1:6">
      <c r="A34" s="44" t="s">
        <v>10</v>
      </c>
      <c r="B34" s="26">
        <v>195512</v>
      </c>
      <c r="C34" s="44" t="s">
        <v>24</v>
      </c>
      <c r="D34" s="45" t="s">
        <v>21</v>
      </c>
      <c r="E34" s="46"/>
      <c r="F34" s="47">
        <v>15987.95</v>
      </c>
    </row>
    <row r="35" customHeight="1" spans="1:6">
      <c r="A35" s="44" t="s">
        <v>10</v>
      </c>
      <c r="B35" s="26">
        <v>195513</v>
      </c>
      <c r="C35" s="44" t="s">
        <v>24</v>
      </c>
      <c r="D35" s="45" t="s">
        <v>21</v>
      </c>
      <c r="E35" s="46"/>
      <c r="F35" s="47">
        <v>15987.95</v>
      </c>
    </row>
    <row r="36" customHeight="1" spans="1:6">
      <c r="A36" s="44" t="s">
        <v>10</v>
      </c>
      <c r="B36" s="26">
        <v>195514</v>
      </c>
      <c r="C36" s="44" t="s">
        <v>24</v>
      </c>
      <c r="D36" s="45" t="s">
        <v>21</v>
      </c>
      <c r="E36" s="46"/>
      <c r="F36" s="47">
        <v>15987.95</v>
      </c>
    </row>
    <row r="37" customHeight="1" spans="1:6">
      <c r="A37" s="44" t="s">
        <v>10</v>
      </c>
      <c r="B37" s="26">
        <v>84971</v>
      </c>
      <c r="C37" s="44" t="s">
        <v>25</v>
      </c>
      <c r="D37" s="45" t="s">
        <v>26</v>
      </c>
      <c r="E37" s="46">
        <v>170467</v>
      </c>
      <c r="F37" s="47">
        <v>65439042.8</v>
      </c>
    </row>
    <row r="38" customHeight="1" spans="1:6">
      <c r="A38" s="44" t="s">
        <v>27</v>
      </c>
      <c r="B38" s="26">
        <v>13542</v>
      </c>
      <c r="C38" s="44" t="s">
        <v>28</v>
      </c>
      <c r="D38" s="45" t="s">
        <v>29</v>
      </c>
      <c r="E38" s="46">
        <v>19995</v>
      </c>
      <c r="F38" s="47">
        <v>1619991.2</v>
      </c>
    </row>
    <row r="39" customHeight="1" spans="1:6">
      <c r="A39" s="44" t="s">
        <v>30</v>
      </c>
      <c r="B39" s="26">
        <v>24183</v>
      </c>
      <c r="C39" s="44" t="s">
        <v>31</v>
      </c>
      <c r="D39" s="45" t="s">
        <v>32</v>
      </c>
      <c r="E39" s="46">
        <v>81639</v>
      </c>
      <c r="F39" s="47">
        <v>35039.8944</v>
      </c>
    </row>
    <row r="40" customHeight="1" spans="1:6">
      <c r="A40" s="44" t="s">
        <v>30</v>
      </c>
      <c r="B40" s="26">
        <v>24187</v>
      </c>
      <c r="C40" s="44" t="s">
        <v>33</v>
      </c>
      <c r="D40" s="45" t="s">
        <v>34</v>
      </c>
      <c r="E40" s="46">
        <v>19670</v>
      </c>
      <c r="F40" s="47">
        <v>15264392</v>
      </c>
    </row>
    <row r="41" customHeight="1" spans="1:6">
      <c r="A41" s="44" t="s">
        <v>35</v>
      </c>
      <c r="B41" s="26">
        <v>23822</v>
      </c>
      <c r="C41" s="44" t="s">
        <v>36</v>
      </c>
      <c r="D41" s="45" t="s">
        <v>37</v>
      </c>
      <c r="E41" s="46">
        <v>25400</v>
      </c>
      <c r="F41" s="47">
        <v>1823314.99</v>
      </c>
    </row>
    <row r="42" customHeight="1" spans="1:6">
      <c r="A42" s="44" t="s">
        <v>38</v>
      </c>
      <c r="B42" s="26">
        <v>255627</v>
      </c>
      <c r="C42" s="44" t="s">
        <v>39</v>
      </c>
      <c r="D42" s="45" t="s">
        <v>40</v>
      </c>
      <c r="E42" s="46">
        <v>102374</v>
      </c>
      <c r="F42" s="47">
        <v>344507.9537</v>
      </c>
    </row>
    <row r="43" customHeight="1" spans="1:6">
      <c r="A43" s="44" t="s">
        <v>10</v>
      </c>
      <c r="B43" s="26">
        <v>27400</v>
      </c>
      <c r="C43" s="44" t="s">
        <v>41</v>
      </c>
      <c r="D43" s="45" t="s">
        <v>42</v>
      </c>
      <c r="E43" s="46">
        <v>5535</v>
      </c>
      <c r="F43" s="47">
        <v>1937250</v>
      </c>
    </row>
    <row r="44" customHeight="1" spans="1:6">
      <c r="A44" s="44" t="s">
        <v>10</v>
      </c>
      <c r="B44" s="26">
        <v>21864</v>
      </c>
      <c r="C44" s="44" t="s">
        <v>43</v>
      </c>
      <c r="D44" s="45" t="s">
        <v>44</v>
      </c>
      <c r="E44" s="46">
        <v>7730</v>
      </c>
      <c r="F44" s="47">
        <v>237467.54</v>
      </c>
    </row>
    <row r="45" customHeight="1" spans="1:6">
      <c r="A45" s="44" t="s">
        <v>10</v>
      </c>
      <c r="B45" s="26">
        <v>21865</v>
      </c>
      <c r="C45" s="44" t="s">
        <v>45</v>
      </c>
      <c r="D45" s="45" t="s">
        <v>44</v>
      </c>
      <c r="E45" s="46"/>
      <c r="F45" s="47">
        <v>213339.82</v>
      </c>
    </row>
    <row r="46" customHeight="1" spans="1:6">
      <c r="A46" s="44" t="s">
        <v>10</v>
      </c>
      <c r="B46" s="26">
        <v>21866</v>
      </c>
      <c r="C46" s="44" t="s">
        <v>45</v>
      </c>
      <c r="D46" s="45" t="s">
        <v>44</v>
      </c>
      <c r="E46" s="46"/>
      <c r="F46" s="47">
        <v>237467.54</v>
      </c>
    </row>
    <row r="47" customHeight="1" spans="1:6">
      <c r="A47" s="44" t="s">
        <v>10</v>
      </c>
      <c r="B47" s="26">
        <v>21867</v>
      </c>
      <c r="C47" s="44" t="s">
        <v>43</v>
      </c>
      <c r="D47" s="45" t="s">
        <v>44</v>
      </c>
      <c r="E47" s="46"/>
      <c r="F47" s="47">
        <v>213339.82</v>
      </c>
    </row>
    <row r="48" customHeight="1" spans="1:6">
      <c r="A48" s="44" t="s">
        <v>10</v>
      </c>
      <c r="B48" s="26">
        <v>21868</v>
      </c>
      <c r="C48" s="44" t="s">
        <v>45</v>
      </c>
      <c r="D48" s="45" t="s">
        <v>44</v>
      </c>
      <c r="E48" s="46"/>
      <c r="F48" s="47">
        <v>213339.82</v>
      </c>
    </row>
    <row r="49" customHeight="1" spans="1:6">
      <c r="A49" s="44" t="s">
        <v>10</v>
      </c>
      <c r="B49" s="26">
        <v>21869</v>
      </c>
      <c r="C49" s="44" t="s">
        <v>45</v>
      </c>
      <c r="D49" s="45" t="s">
        <v>44</v>
      </c>
      <c r="E49" s="46"/>
      <c r="F49" s="47">
        <v>213339.82</v>
      </c>
    </row>
    <row r="50" customHeight="1" spans="1:6">
      <c r="A50" s="44" t="s">
        <v>10</v>
      </c>
      <c r="B50" s="26">
        <v>21870</v>
      </c>
      <c r="C50" s="44" t="s">
        <v>45</v>
      </c>
      <c r="D50" s="45" t="s">
        <v>44</v>
      </c>
      <c r="E50" s="46"/>
      <c r="F50" s="47">
        <v>213339.82</v>
      </c>
    </row>
    <row r="51" customHeight="1" spans="1:6">
      <c r="A51" s="44" t="s">
        <v>10</v>
      </c>
      <c r="B51" s="26">
        <v>21871</v>
      </c>
      <c r="C51" s="44" t="s">
        <v>45</v>
      </c>
      <c r="D51" s="45" t="s">
        <v>44</v>
      </c>
      <c r="E51" s="46"/>
      <c r="F51" s="47">
        <v>213339.82</v>
      </c>
    </row>
    <row r="52" customHeight="1" spans="1:6">
      <c r="A52" s="44" t="s">
        <v>10</v>
      </c>
      <c r="B52" s="26">
        <v>21872</v>
      </c>
      <c r="C52" s="44" t="s">
        <v>45</v>
      </c>
      <c r="D52" s="45" t="s">
        <v>44</v>
      </c>
      <c r="E52" s="46"/>
      <c r="F52" s="47">
        <v>213339.82</v>
      </c>
    </row>
    <row r="53" customHeight="1" spans="1:6">
      <c r="A53" s="44" t="s">
        <v>10</v>
      </c>
      <c r="B53" s="26">
        <v>21873</v>
      </c>
      <c r="C53" s="44" t="s">
        <v>45</v>
      </c>
      <c r="D53" s="45" t="s">
        <v>44</v>
      </c>
      <c r="E53" s="46"/>
      <c r="F53" s="47">
        <v>213339.82</v>
      </c>
    </row>
    <row r="54" customHeight="1" spans="1:6">
      <c r="A54" s="44" t="s">
        <v>10</v>
      </c>
      <c r="B54" s="26">
        <v>21874</v>
      </c>
      <c r="C54" s="44" t="s">
        <v>45</v>
      </c>
      <c r="D54" s="45" t="s">
        <v>44</v>
      </c>
      <c r="E54" s="46"/>
      <c r="F54" s="47">
        <v>223339.82</v>
      </c>
    </row>
    <row r="55" customHeight="1" spans="1:6">
      <c r="A55" s="44" t="s">
        <v>10</v>
      </c>
      <c r="B55" s="26">
        <v>21875</v>
      </c>
      <c r="C55" s="44" t="s">
        <v>45</v>
      </c>
      <c r="D55" s="45" t="s">
        <v>44</v>
      </c>
      <c r="E55" s="46"/>
      <c r="F55" s="47">
        <v>223339.82</v>
      </c>
    </row>
    <row r="56" customHeight="1" spans="1:6">
      <c r="A56" s="44" t="s">
        <v>10</v>
      </c>
      <c r="B56" s="26">
        <v>21876</v>
      </c>
      <c r="C56" s="44" t="s">
        <v>45</v>
      </c>
      <c r="D56" s="45" t="s">
        <v>44</v>
      </c>
      <c r="E56" s="46"/>
      <c r="F56" s="47">
        <v>223339.82</v>
      </c>
    </row>
    <row r="57" customHeight="1" spans="1:6">
      <c r="A57" s="44" t="s">
        <v>10</v>
      </c>
      <c r="B57" s="26">
        <v>21877</v>
      </c>
      <c r="C57" s="44" t="s">
        <v>45</v>
      </c>
      <c r="D57" s="45" t="s">
        <v>44</v>
      </c>
      <c r="E57" s="46"/>
      <c r="F57" s="47">
        <v>223339.82</v>
      </c>
    </row>
    <row r="58" customHeight="1" spans="1:6">
      <c r="A58" s="44" t="s">
        <v>10</v>
      </c>
      <c r="B58" s="26">
        <v>21878</v>
      </c>
      <c r="C58" s="44" t="s">
        <v>43</v>
      </c>
      <c r="D58" s="45" t="s">
        <v>44</v>
      </c>
      <c r="E58" s="46"/>
      <c r="F58" s="47">
        <v>247467.54</v>
      </c>
    </row>
    <row r="59" customHeight="1" spans="1:6">
      <c r="A59" s="44" t="s">
        <v>10</v>
      </c>
      <c r="B59" s="26">
        <v>21879</v>
      </c>
      <c r="C59" s="44" t="s">
        <v>45</v>
      </c>
      <c r="D59" s="45" t="s">
        <v>44</v>
      </c>
      <c r="E59" s="46"/>
      <c r="F59" s="47">
        <v>223339.82</v>
      </c>
    </row>
    <row r="60" customHeight="1" spans="1:6">
      <c r="A60" s="44" t="s">
        <v>10</v>
      </c>
      <c r="B60" s="26">
        <v>21880</v>
      </c>
      <c r="C60" s="44" t="s">
        <v>45</v>
      </c>
      <c r="D60" s="45" t="s">
        <v>44</v>
      </c>
      <c r="E60" s="46"/>
      <c r="F60" s="47">
        <v>223339.82</v>
      </c>
    </row>
    <row r="61" customHeight="1" spans="1:6">
      <c r="A61" s="44" t="s">
        <v>10</v>
      </c>
      <c r="B61" s="26">
        <v>21881</v>
      </c>
      <c r="C61" s="44" t="s">
        <v>43</v>
      </c>
      <c r="D61" s="45" t="s">
        <v>44</v>
      </c>
      <c r="E61" s="46"/>
      <c r="F61" s="47">
        <v>247467.54</v>
      </c>
    </row>
    <row r="62" customHeight="1" spans="1:6">
      <c r="A62" s="44" t="s">
        <v>46</v>
      </c>
      <c r="B62" s="26">
        <v>1639</v>
      </c>
      <c r="C62" s="44" t="s">
        <v>47</v>
      </c>
      <c r="D62" s="45" t="s">
        <v>48</v>
      </c>
      <c r="E62" s="46">
        <v>13636</v>
      </c>
      <c r="F62" s="47">
        <v>7840963.59</v>
      </c>
    </row>
    <row r="63" customHeight="1" spans="1:6">
      <c r="A63" s="44" t="s">
        <v>46</v>
      </c>
      <c r="B63" s="26">
        <v>29563</v>
      </c>
      <c r="C63" s="44" t="s">
        <v>49</v>
      </c>
      <c r="D63" s="45" t="s">
        <v>50</v>
      </c>
      <c r="E63" s="46">
        <v>66550</v>
      </c>
      <c r="F63" s="47">
        <v>20242.22</v>
      </c>
    </row>
    <row r="64" customHeight="1" spans="1:6">
      <c r="A64" s="44" t="s">
        <v>35</v>
      </c>
      <c r="B64" s="26">
        <v>23808</v>
      </c>
      <c r="C64" s="44" t="s">
        <v>51</v>
      </c>
      <c r="D64" s="45" t="s">
        <v>52</v>
      </c>
      <c r="E64" s="46">
        <v>126222.63</v>
      </c>
      <c r="F64" s="47">
        <v>21000</v>
      </c>
    </row>
    <row r="65" customHeight="1" spans="1:6">
      <c r="A65" s="44" t="s">
        <v>35</v>
      </c>
      <c r="B65" s="26">
        <v>23917</v>
      </c>
      <c r="C65" s="44" t="s">
        <v>53</v>
      </c>
      <c r="D65" s="45" t="s">
        <v>52</v>
      </c>
      <c r="E65" s="46"/>
      <c r="F65" s="47">
        <v>6632780</v>
      </c>
    </row>
    <row r="66" customHeight="1" spans="1:6">
      <c r="A66" s="44" t="s">
        <v>54</v>
      </c>
      <c r="B66" s="26">
        <v>735</v>
      </c>
      <c r="C66" s="44" t="s">
        <v>55</v>
      </c>
      <c r="D66" s="45" t="s">
        <v>56</v>
      </c>
      <c r="E66" s="46">
        <v>12100</v>
      </c>
      <c r="F66" s="47">
        <v>2210515.86</v>
      </c>
    </row>
    <row r="67" customHeight="1" spans="1:6">
      <c r="A67" s="44" t="s">
        <v>57</v>
      </c>
      <c r="B67" s="26">
        <v>17525</v>
      </c>
      <c r="C67" s="44" t="s">
        <v>58</v>
      </c>
      <c r="D67" s="45" t="s">
        <v>59</v>
      </c>
      <c r="E67" s="46">
        <v>25008</v>
      </c>
      <c r="F67" s="47">
        <v>2463536.4</v>
      </c>
    </row>
    <row r="68" customHeight="1" spans="1:6">
      <c r="A68" s="44" t="s">
        <v>60</v>
      </c>
      <c r="B68" s="26">
        <v>1977</v>
      </c>
      <c r="C68" s="44" t="s">
        <v>61</v>
      </c>
      <c r="D68" s="45" t="s">
        <v>62</v>
      </c>
      <c r="E68" s="46">
        <v>3140</v>
      </c>
      <c r="F68" s="47">
        <v>68920</v>
      </c>
    </row>
    <row r="69" customHeight="1" spans="1:6">
      <c r="A69" s="44" t="s">
        <v>63</v>
      </c>
      <c r="B69" s="26">
        <v>3455</v>
      </c>
      <c r="C69" s="44" t="s">
        <v>64</v>
      </c>
      <c r="D69" s="45" t="s">
        <v>65</v>
      </c>
      <c r="E69" s="46">
        <v>1098</v>
      </c>
      <c r="F69" s="47">
        <v>217617.82</v>
      </c>
    </row>
    <row r="70" customHeight="1" spans="1:6">
      <c r="A70" s="44" t="s">
        <v>63</v>
      </c>
      <c r="B70" s="26">
        <v>3456</v>
      </c>
      <c r="C70" s="44" t="s">
        <v>64</v>
      </c>
      <c r="D70" s="45" t="s">
        <v>65</v>
      </c>
      <c r="E70" s="46"/>
      <c r="F70" s="47">
        <v>217617.82</v>
      </c>
    </row>
    <row r="71" customHeight="1" spans="1:6">
      <c r="A71" s="44" t="s">
        <v>66</v>
      </c>
      <c r="B71" s="26">
        <v>11403</v>
      </c>
      <c r="C71" s="44" t="s">
        <v>67</v>
      </c>
      <c r="D71" s="45" t="s">
        <v>68</v>
      </c>
      <c r="E71" s="46">
        <v>63000</v>
      </c>
      <c r="F71" s="47">
        <v>3006932.32</v>
      </c>
    </row>
    <row r="72" customHeight="1" spans="1:6">
      <c r="A72" s="44" t="s">
        <v>69</v>
      </c>
      <c r="B72" s="26">
        <v>27828</v>
      </c>
      <c r="C72" s="44" t="s">
        <v>70</v>
      </c>
      <c r="D72" s="45" t="s">
        <v>71</v>
      </c>
      <c r="E72" s="46">
        <v>5100</v>
      </c>
      <c r="F72" s="47">
        <v>4128149.92</v>
      </c>
    </row>
    <row r="73" customHeight="1" spans="1:6">
      <c r="A73" s="44" t="s">
        <v>17</v>
      </c>
      <c r="B73" s="26">
        <v>62475</v>
      </c>
      <c r="C73" s="44" t="s">
        <v>72</v>
      </c>
      <c r="D73" s="45" t="s">
        <v>73</v>
      </c>
      <c r="E73" s="46">
        <v>1735</v>
      </c>
      <c r="F73" s="47">
        <v>1016442.65</v>
      </c>
    </row>
    <row r="74" customHeight="1" spans="1:6">
      <c r="A74" s="44" t="s">
        <v>54</v>
      </c>
      <c r="B74" s="26">
        <v>11443</v>
      </c>
      <c r="C74" s="44" t="s">
        <v>74</v>
      </c>
      <c r="D74" s="45" t="s">
        <v>75</v>
      </c>
      <c r="E74" s="46">
        <v>9004</v>
      </c>
      <c r="F74" s="47">
        <v>356765.97</v>
      </c>
    </row>
    <row r="75" customHeight="1" spans="1:6">
      <c r="A75" s="44" t="s">
        <v>76</v>
      </c>
      <c r="B75" s="26">
        <v>122</v>
      </c>
      <c r="C75" s="44" t="s">
        <v>77</v>
      </c>
      <c r="D75" s="45" t="s">
        <v>78</v>
      </c>
      <c r="E75" s="46">
        <v>799</v>
      </c>
      <c r="F75" s="47">
        <v>23974.2</v>
      </c>
    </row>
    <row r="76" customHeight="1" spans="1:6">
      <c r="A76" s="44" t="s">
        <v>79</v>
      </c>
      <c r="B76" s="26">
        <v>72</v>
      </c>
      <c r="C76" s="44" t="s">
        <v>80</v>
      </c>
      <c r="D76" s="45" t="s">
        <v>81</v>
      </c>
      <c r="E76" s="46">
        <v>2895</v>
      </c>
      <c r="F76" s="47">
        <v>62000</v>
      </c>
    </row>
    <row r="77" customHeight="1" spans="1:6">
      <c r="A77" s="44" t="s">
        <v>79</v>
      </c>
      <c r="B77" s="26">
        <v>104</v>
      </c>
      <c r="C77" s="44" t="s">
        <v>82</v>
      </c>
      <c r="D77" s="45" t="s">
        <v>83</v>
      </c>
      <c r="E77" s="46">
        <v>1140</v>
      </c>
      <c r="F77" s="47">
        <v>14500</v>
      </c>
    </row>
    <row r="78" customHeight="1" spans="1:6">
      <c r="A78" s="44" t="s">
        <v>79</v>
      </c>
      <c r="B78" s="26">
        <v>105</v>
      </c>
      <c r="C78" s="44" t="s">
        <v>84</v>
      </c>
      <c r="D78" s="45" t="s">
        <v>83</v>
      </c>
      <c r="E78" s="46"/>
      <c r="F78" s="47">
        <v>45000</v>
      </c>
    </row>
    <row r="79" customHeight="1" spans="1:6">
      <c r="A79" s="44" t="s">
        <v>79</v>
      </c>
      <c r="B79" s="26">
        <v>106</v>
      </c>
      <c r="C79" s="44" t="s">
        <v>82</v>
      </c>
      <c r="D79" s="45" t="s">
        <v>83</v>
      </c>
      <c r="E79" s="46"/>
      <c r="F79" s="47">
        <v>14500</v>
      </c>
    </row>
    <row r="80" customHeight="1" spans="1:6">
      <c r="A80" s="44" t="s">
        <v>79</v>
      </c>
      <c r="B80" s="26">
        <v>150</v>
      </c>
      <c r="C80" s="44" t="s">
        <v>85</v>
      </c>
      <c r="D80" s="45" t="s">
        <v>86</v>
      </c>
      <c r="E80" s="46">
        <v>635</v>
      </c>
      <c r="F80" s="47">
        <v>150000</v>
      </c>
    </row>
    <row r="81" customHeight="1" spans="1:6">
      <c r="A81" s="44" t="s">
        <v>87</v>
      </c>
      <c r="B81" s="26">
        <v>4346</v>
      </c>
      <c r="C81" s="44" t="s">
        <v>88</v>
      </c>
      <c r="D81" s="45" t="s">
        <v>89</v>
      </c>
      <c r="E81" s="46">
        <v>6297</v>
      </c>
      <c r="F81" s="47">
        <v>6600000</v>
      </c>
    </row>
    <row r="82" customHeight="1" spans="1:6">
      <c r="A82" s="44" t="s">
        <v>10</v>
      </c>
      <c r="B82" s="26">
        <v>100862</v>
      </c>
      <c r="C82" s="44" t="s">
        <v>90</v>
      </c>
      <c r="D82" s="45" t="s">
        <v>91</v>
      </c>
      <c r="E82" s="46">
        <v>4000</v>
      </c>
      <c r="F82" s="47">
        <v>6120032.46</v>
      </c>
    </row>
    <row r="83" customHeight="1" spans="1:6">
      <c r="A83" s="44" t="s">
        <v>92</v>
      </c>
      <c r="B83" s="26">
        <v>7694</v>
      </c>
      <c r="C83" s="44" t="s">
        <v>93</v>
      </c>
      <c r="D83" s="45" t="s">
        <v>94</v>
      </c>
      <c r="E83" s="46">
        <v>8064.57</v>
      </c>
      <c r="F83" s="47">
        <v>56931.84</v>
      </c>
    </row>
    <row r="84" customHeight="1" spans="1:6">
      <c r="A84" s="44" t="s">
        <v>95</v>
      </c>
      <c r="B84" s="26">
        <v>3698</v>
      </c>
      <c r="C84" s="44" t="s">
        <v>96</v>
      </c>
      <c r="D84" s="45" t="s">
        <v>97</v>
      </c>
      <c r="E84" s="46">
        <v>6661</v>
      </c>
      <c r="F84" s="47">
        <v>69078.85</v>
      </c>
    </row>
    <row r="85" customHeight="1" spans="1:6">
      <c r="A85" s="44" t="s">
        <v>98</v>
      </c>
      <c r="B85" s="26">
        <v>601</v>
      </c>
      <c r="C85" s="44" t="s">
        <v>85</v>
      </c>
      <c r="D85" s="45" t="s">
        <v>99</v>
      </c>
      <c r="E85" s="46">
        <v>2242</v>
      </c>
      <c r="F85" s="47">
        <v>700000</v>
      </c>
    </row>
    <row r="86" customHeight="1" spans="1:6">
      <c r="A86" s="44" t="s">
        <v>100</v>
      </c>
      <c r="B86" s="26">
        <v>20247</v>
      </c>
      <c r="C86" s="44" t="s">
        <v>101</v>
      </c>
      <c r="D86" s="45" t="s">
        <v>102</v>
      </c>
      <c r="E86" s="46">
        <v>250</v>
      </c>
      <c r="F86" s="47">
        <v>88363.31</v>
      </c>
    </row>
    <row r="87" customHeight="1" spans="1:6">
      <c r="A87" s="44" t="s">
        <v>100</v>
      </c>
      <c r="B87" s="26">
        <v>19670</v>
      </c>
      <c r="C87" s="44" t="s">
        <v>103</v>
      </c>
      <c r="D87" s="45" t="s">
        <v>104</v>
      </c>
      <c r="E87" s="46">
        <v>16051</v>
      </c>
      <c r="F87" s="47">
        <v>282750</v>
      </c>
    </row>
    <row r="88" customHeight="1" spans="1:6">
      <c r="A88" s="44" t="s">
        <v>10</v>
      </c>
      <c r="B88" s="26">
        <v>700011</v>
      </c>
      <c r="C88" s="44" t="s">
        <v>85</v>
      </c>
      <c r="D88" s="45" t="s">
        <v>105</v>
      </c>
      <c r="E88" s="46">
        <v>3800</v>
      </c>
      <c r="F88" s="47">
        <v>5347927.94</v>
      </c>
    </row>
    <row r="89" customHeight="1" spans="1:6">
      <c r="A89" s="44" t="s">
        <v>10</v>
      </c>
      <c r="B89" s="26">
        <v>700013</v>
      </c>
      <c r="C89" s="44" t="s">
        <v>85</v>
      </c>
      <c r="D89" s="45" t="s">
        <v>106</v>
      </c>
      <c r="E89" s="46">
        <v>11700</v>
      </c>
      <c r="F89" s="47">
        <v>16465988.68</v>
      </c>
    </row>
    <row r="90" customHeight="1" spans="1:6">
      <c r="A90" s="44" t="s">
        <v>10</v>
      </c>
      <c r="B90" s="26">
        <v>700012</v>
      </c>
      <c r="C90" s="44" t="s">
        <v>85</v>
      </c>
      <c r="D90" s="45" t="s">
        <v>106</v>
      </c>
      <c r="E90" s="46">
        <v>750</v>
      </c>
      <c r="F90" s="47">
        <v>1055512.09</v>
      </c>
    </row>
    <row r="91" customHeight="1" spans="1:6">
      <c r="A91" s="44" t="s">
        <v>10</v>
      </c>
      <c r="B91" s="26">
        <v>661025</v>
      </c>
      <c r="C91" s="44" t="s">
        <v>85</v>
      </c>
      <c r="D91" s="45" t="s">
        <v>107</v>
      </c>
      <c r="E91" s="46">
        <v>38000</v>
      </c>
      <c r="F91" s="47">
        <v>19628641.87</v>
      </c>
    </row>
    <row r="92" customHeight="1" spans="1:6">
      <c r="A92" s="44" t="s">
        <v>10</v>
      </c>
      <c r="B92" s="26">
        <v>661008</v>
      </c>
      <c r="C92" s="44" t="s">
        <v>85</v>
      </c>
      <c r="D92" s="45" t="s">
        <v>108</v>
      </c>
      <c r="E92" s="46">
        <v>37700</v>
      </c>
      <c r="F92" s="47">
        <v>21753246.08</v>
      </c>
    </row>
    <row r="93" customHeight="1" spans="1:6">
      <c r="A93" s="44" t="s">
        <v>10</v>
      </c>
      <c r="B93" s="26">
        <v>661007</v>
      </c>
      <c r="C93" s="44" t="s">
        <v>85</v>
      </c>
      <c r="D93" s="45" t="s">
        <v>109</v>
      </c>
      <c r="E93" s="46">
        <v>26046</v>
      </c>
      <c r="F93" s="47">
        <v>24131253.625627</v>
      </c>
    </row>
    <row r="94" customHeight="1" spans="1:6">
      <c r="A94" s="44" t="s">
        <v>66</v>
      </c>
      <c r="B94" s="26">
        <v>1385</v>
      </c>
      <c r="C94" s="44" t="s">
        <v>110</v>
      </c>
      <c r="D94" s="45" t="s">
        <v>111</v>
      </c>
      <c r="E94" s="46">
        <v>2270</v>
      </c>
      <c r="F94" s="47">
        <v>32181.55</v>
      </c>
    </row>
    <row r="95" customHeight="1" spans="1:6">
      <c r="A95" s="44" t="s">
        <v>112</v>
      </c>
      <c r="B95" s="26">
        <v>8944</v>
      </c>
      <c r="C95" s="44" t="s">
        <v>113</v>
      </c>
      <c r="D95" s="45" t="s">
        <v>114</v>
      </c>
      <c r="E95" s="46">
        <v>30326</v>
      </c>
      <c r="F95" s="47">
        <v>4350900</v>
      </c>
    </row>
    <row r="96" customHeight="1" spans="1:6">
      <c r="A96" s="44" t="s">
        <v>115</v>
      </c>
      <c r="B96" s="26">
        <v>1908</v>
      </c>
      <c r="C96" s="44" t="s">
        <v>110</v>
      </c>
      <c r="D96" s="45" t="s">
        <v>116</v>
      </c>
      <c r="E96" s="46"/>
      <c r="F96" s="47">
        <v>1677</v>
      </c>
    </row>
    <row r="97" customHeight="1" spans="1:6">
      <c r="A97" s="44" t="s">
        <v>10</v>
      </c>
      <c r="B97" s="26">
        <v>154133</v>
      </c>
      <c r="C97" s="44">
        <v>35560.5</v>
      </c>
      <c r="D97" s="45" t="s">
        <v>117</v>
      </c>
      <c r="E97" s="46">
        <v>35560.5</v>
      </c>
      <c r="F97" s="47">
        <v>49737420.2</v>
      </c>
    </row>
    <row r="98" customHeight="1" spans="1:6">
      <c r="A98" s="44" t="s">
        <v>118</v>
      </c>
      <c r="B98" s="26">
        <v>36989</v>
      </c>
      <c r="C98" s="44" t="s">
        <v>61</v>
      </c>
      <c r="D98" s="45" t="s">
        <v>119</v>
      </c>
      <c r="E98" s="46">
        <v>1715</v>
      </c>
      <c r="F98" s="47">
        <v>283335</v>
      </c>
    </row>
    <row r="99" customHeight="1" spans="1:6">
      <c r="A99" s="44" t="s">
        <v>17</v>
      </c>
      <c r="B99" s="26">
        <v>54702</v>
      </c>
      <c r="C99" s="44" t="s">
        <v>120</v>
      </c>
      <c r="D99" s="45" t="s">
        <v>121</v>
      </c>
      <c r="E99" s="46">
        <v>15020.16</v>
      </c>
      <c r="F99" s="47">
        <v>9449252.33</v>
      </c>
    </row>
    <row r="100" customHeight="1" spans="1:6">
      <c r="A100" s="44" t="s">
        <v>92</v>
      </c>
      <c r="B100" s="26">
        <v>12352</v>
      </c>
      <c r="C100" s="44" t="s">
        <v>122</v>
      </c>
      <c r="D100" s="45" t="s">
        <v>123</v>
      </c>
      <c r="E100" s="46">
        <v>96800</v>
      </c>
      <c r="F100" s="47">
        <v>149791.32</v>
      </c>
    </row>
    <row r="101" customHeight="1" spans="1:6">
      <c r="A101" s="44" t="s">
        <v>92</v>
      </c>
      <c r="B101" s="26">
        <v>23793</v>
      </c>
      <c r="C101" s="44" t="s">
        <v>124</v>
      </c>
      <c r="D101" s="45" t="s">
        <v>125</v>
      </c>
      <c r="E101" s="46">
        <v>84536</v>
      </c>
      <c r="F101" s="47">
        <v>12205079.08</v>
      </c>
    </row>
    <row r="102" customHeight="1" spans="1:6">
      <c r="A102" s="44" t="s">
        <v>126</v>
      </c>
      <c r="B102" s="26">
        <v>10548</v>
      </c>
      <c r="C102" s="44" t="s">
        <v>127</v>
      </c>
      <c r="D102" s="45" t="s">
        <v>128</v>
      </c>
      <c r="E102" s="46">
        <v>1080</v>
      </c>
      <c r="F102" s="47">
        <v>234645.53</v>
      </c>
    </row>
    <row r="103" customHeight="1" spans="1:6">
      <c r="A103" s="44" t="s">
        <v>10</v>
      </c>
      <c r="B103" s="26">
        <v>700014</v>
      </c>
      <c r="C103" s="44" t="s">
        <v>85</v>
      </c>
      <c r="D103" s="45" t="s">
        <v>129</v>
      </c>
      <c r="E103" s="46">
        <v>600.59</v>
      </c>
      <c r="F103" s="47"/>
    </row>
    <row r="104" customHeight="1" spans="1:6">
      <c r="A104" s="44" t="s">
        <v>66</v>
      </c>
      <c r="B104" s="26">
        <v>13765</v>
      </c>
      <c r="C104" s="44" t="s">
        <v>130</v>
      </c>
      <c r="D104" s="45" t="s">
        <v>131</v>
      </c>
      <c r="E104" s="46">
        <v>12218</v>
      </c>
      <c r="F104" s="47"/>
    </row>
    <row r="105" customHeight="1" spans="1:6">
      <c r="A105" s="44" t="s">
        <v>132</v>
      </c>
      <c r="B105" s="26">
        <v>68026</v>
      </c>
      <c r="C105" s="44" t="s">
        <v>133</v>
      </c>
      <c r="D105" s="45" t="s">
        <v>134</v>
      </c>
      <c r="E105" s="46">
        <v>39415</v>
      </c>
      <c r="F105" s="47">
        <v>29077053.5859</v>
      </c>
    </row>
    <row r="106" customHeight="1" spans="1:6">
      <c r="A106" s="44" t="s">
        <v>10</v>
      </c>
      <c r="B106" s="26">
        <v>255604</v>
      </c>
      <c r="C106" s="44" t="s">
        <v>135</v>
      </c>
      <c r="D106" s="45" t="s">
        <v>136</v>
      </c>
      <c r="E106" s="46">
        <v>3000</v>
      </c>
      <c r="F106" s="47">
        <v>8144607.73</v>
      </c>
    </row>
    <row r="107" customHeight="1" spans="1:6">
      <c r="A107" s="44" t="s">
        <v>10</v>
      </c>
      <c r="B107" s="26">
        <v>108951</v>
      </c>
      <c r="C107" s="44" t="s">
        <v>137</v>
      </c>
      <c r="D107" s="45" t="s">
        <v>138</v>
      </c>
      <c r="E107" s="46">
        <v>40762.86</v>
      </c>
      <c r="F107" s="47">
        <v>19071465.66</v>
      </c>
    </row>
    <row r="108" customHeight="1" spans="1:6">
      <c r="A108" s="44" t="s">
        <v>10</v>
      </c>
      <c r="B108" s="26">
        <v>108952</v>
      </c>
      <c r="C108" s="44" t="s">
        <v>139</v>
      </c>
      <c r="D108" s="45" t="s">
        <v>140</v>
      </c>
      <c r="E108" s="46">
        <v>6068.04</v>
      </c>
      <c r="F108" s="47"/>
    </row>
    <row r="109" customHeight="1" spans="1:6">
      <c r="A109" s="44" t="s">
        <v>10</v>
      </c>
      <c r="B109" s="26">
        <v>54129</v>
      </c>
      <c r="C109" s="44" t="s">
        <v>141</v>
      </c>
      <c r="D109" s="45" t="s">
        <v>142</v>
      </c>
      <c r="E109" s="46">
        <v>157297</v>
      </c>
      <c r="F109" s="47"/>
    </row>
    <row r="110" customHeight="1" spans="1:6">
      <c r="A110" s="44" t="s">
        <v>143</v>
      </c>
      <c r="B110" s="26">
        <v>7293</v>
      </c>
      <c r="C110" s="44" t="s">
        <v>103</v>
      </c>
      <c r="D110" s="45" t="s">
        <v>144</v>
      </c>
      <c r="E110" s="46">
        <v>25000</v>
      </c>
      <c r="F110" s="47"/>
    </row>
    <row r="111" customHeight="1" spans="1:6">
      <c r="A111" s="48" t="s">
        <v>145</v>
      </c>
      <c r="B111" s="49">
        <v>5212</v>
      </c>
      <c r="C111" s="48" t="s">
        <v>146</v>
      </c>
      <c r="D111" s="50" t="s">
        <v>147</v>
      </c>
      <c r="E111" s="51">
        <v>45310</v>
      </c>
      <c r="F111" s="52">
        <v>4634788.39</v>
      </c>
    </row>
  </sheetData>
  <autoFilter ref="A5:F111">
    <extLst/>
  </autoFilter>
  <customSheetViews>
    <customSheetView guid="{24510081-1262-45CF-8651-F158BF57FCE4}" filter="1" showAutoFilter="1">
      <autoFilter ref="A1:AR107"/>
    </customSheetView>
  </customSheetViews>
  <mergeCells count="3">
    <mergeCell ref="C1:F1"/>
    <mergeCell ref="C2:F2"/>
    <mergeCell ref="A4:F4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1155CC"/>
    <outlinePr summaryBelow="0" summaryRight="0"/>
  </sheetPr>
  <dimension ref="A1:F129"/>
  <sheetViews>
    <sheetView showGridLines="0" workbookViewId="0">
      <pane ySplit="1" topLeftCell="A2" activePane="bottomLeft" state="frozen"/>
      <selection/>
      <selection pane="bottomLeft" activeCell="B3" sqref="B3"/>
    </sheetView>
  </sheetViews>
  <sheetFormatPr defaultColWidth="12.6285714285714" defaultRowHeight="15.75" customHeight="1" outlineLevelCol="5"/>
  <cols>
    <col min="1" max="1" width="19.5047619047619" customWidth="1"/>
    <col min="3" max="3" width="21" customWidth="1"/>
    <col min="4" max="4" width="20.752380952381" customWidth="1"/>
  </cols>
  <sheetData>
    <row r="1" customHeight="1" spans="1:6">
      <c r="A1" s="37" t="s">
        <v>148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</row>
    <row r="2" customHeight="1" spans="1:6">
      <c r="A2" s="26" t="str">
        <f>IFERROR(__xludf.DUMMYFUNCTION("UNIQUE(FLATTEN(QUERY(APOIO!$E$2:$E$9203, ""SELECT E WHERE E LIKE '%.%'""),QUERY(APOIO!$F$2:$F$9203, ""SELECT F WHERE F LIKE '%.%'"")))"),"1.2.3.2.1.01.01.01.00")</f>
        <v>1.2.3.2.1.01.01.01.00</v>
      </c>
      <c r="B2" s="38">
        <v>44926</v>
      </c>
      <c r="C2" s="26">
        <f>APOIO!$B$2</f>
        <v>2101</v>
      </c>
      <c r="D2" s="39">
        <f>IFERROR(__xludf.DUMMYFUNCTION("SUM(
IFERROR(QUERY('Sintética 20222023'!A:I, CONCATENATE(""SELECT I WHERE A="", ""'"",$A2,""'"")),0),
IFERROR(QUERY('Sintética 20222023'!A:I, CONCATENATE(""SELECT H WHERE G="", ""'"",$A2,""'"")),0),
)"),0)</f>
        <v>0</v>
      </c>
      <c r="E2" s="2">
        <v>2022</v>
      </c>
      <c r="F2" s="2">
        <v>12</v>
      </c>
    </row>
    <row r="3" customHeight="1" spans="1:6">
      <c r="A3" s="26" t="str">
        <f>IFERROR(__xludf.DUMMYFUNCTION("""COMPUTED_VALUE"""),"1.2.3.2.1.01.02.01.00")</f>
        <v>1.2.3.2.1.01.02.01.00</v>
      </c>
      <c r="B3" s="38">
        <v>44926</v>
      </c>
      <c r="C3" s="26">
        <f>APOIO!$B$2</f>
        <v>2101</v>
      </c>
      <c r="D3" s="39">
        <f>IFERROR(__xludf.DUMMYFUNCTION("SUM(
IFERROR(QUERY('Sintética 20222023'!A:I, CONCATENATE(""SELECT I WHERE A="", ""'"",$A3,""'"")),0),
IFERROR(QUERY('Sintética 20222023'!A:I, CONCATENATE(""SELECT H WHERE G="", ""'"",$A3,""'"")),0),
)"),0)</f>
        <v>0</v>
      </c>
      <c r="E3" s="2">
        <v>2022</v>
      </c>
      <c r="F3" s="2">
        <v>12</v>
      </c>
    </row>
    <row r="4" customHeight="1" spans="1:6">
      <c r="A4" s="26" t="str">
        <f>IFERROR(__xludf.DUMMYFUNCTION("""COMPUTED_VALUE"""),"1.2.3.2.1.01.03.01.00")</f>
        <v>1.2.3.2.1.01.03.01.00</v>
      </c>
      <c r="B4" s="38">
        <v>44926</v>
      </c>
      <c r="C4" s="26">
        <f>APOIO!$B$2</f>
        <v>2101</v>
      </c>
      <c r="D4" s="39">
        <f>IFERROR(__xludf.DUMMYFUNCTION("SUM(
IFERROR(QUERY('Sintética 20222023'!A:I, CONCATENATE(""SELECT I WHERE A="", ""'"",$A4,""'"")),0),
IFERROR(QUERY('Sintética 20222023'!A:I, CONCATENATE(""SELECT H WHERE G="", ""'"",$A4,""'"")),0),
)"),0)</f>
        <v>0</v>
      </c>
      <c r="E4" s="2">
        <v>2022</v>
      </c>
      <c r="F4" s="2">
        <v>12</v>
      </c>
    </row>
    <row r="5" customHeight="1" spans="1:6">
      <c r="A5" s="26" t="str">
        <f>IFERROR(__xludf.DUMMYFUNCTION("""COMPUTED_VALUE"""),"1.2.3.2.1.01.04.01.00")</f>
        <v>1.2.3.2.1.01.04.01.00</v>
      </c>
      <c r="B5" s="38">
        <v>44926</v>
      </c>
      <c r="C5" s="26">
        <f>APOIO!$B$2</f>
        <v>2101</v>
      </c>
      <c r="D5" s="39">
        <f>IFERROR(__xludf.DUMMYFUNCTION("SUM(
IFERROR(QUERY('Sintética 20222023'!A:I, CONCATENATE(""SELECT I WHERE A="", ""'"",$A5,""'"")),0),
IFERROR(QUERY('Sintética 20222023'!A:I, CONCATENATE(""SELECT H WHERE G="", ""'"",$A5,""'"")),0),
)"),0)</f>
        <v>0</v>
      </c>
      <c r="E5" s="2">
        <v>2022</v>
      </c>
      <c r="F5" s="2">
        <v>12</v>
      </c>
    </row>
    <row r="6" customHeight="1" spans="1:6">
      <c r="A6" s="26" t="str">
        <f>IFERROR(__xludf.DUMMYFUNCTION("""COMPUTED_VALUE"""),"1.2.3.2.1.01.05.01.00")</f>
        <v>1.2.3.2.1.01.05.01.00</v>
      </c>
      <c r="B6" s="38">
        <v>44926</v>
      </c>
      <c r="C6" s="26">
        <f>APOIO!$B$2</f>
        <v>2101</v>
      </c>
      <c r="D6" s="39">
        <f>IFERROR(__xludf.DUMMYFUNCTION("SUM(
IFERROR(QUERY('Sintética 20222023'!A:I, CONCATENATE(""SELECT I WHERE A="", ""'"",$A6,""'"")),0),
IFERROR(QUERY('Sintética 20222023'!A:I, CONCATENATE(""SELECT H WHERE G="", ""'"",$A6,""'"")),0),
)"),0)</f>
        <v>0</v>
      </c>
      <c r="E6" s="2">
        <v>2022</v>
      </c>
      <c r="F6" s="2">
        <v>12</v>
      </c>
    </row>
    <row r="7" customHeight="1" spans="1:6">
      <c r="A7" s="26" t="str">
        <f>IFERROR(__xludf.DUMMYFUNCTION("""COMPUTED_VALUE"""),"1.2.3.2.1.01.05.02.00")</f>
        <v>1.2.3.2.1.01.05.02.00</v>
      </c>
      <c r="B7" s="38">
        <v>44926</v>
      </c>
      <c r="C7" s="26">
        <f>APOIO!$B$2</f>
        <v>2101</v>
      </c>
      <c r="D7" s="39">
        <f>IFERROR(__xludf.DUMMYFUNCTION("SUM(
IFERROR(QUERY('Sintética 20222023'!A:I, CONCATENATE(""SELECT I WHERE A="", ""'"",$A7,""'"")),0),
IFERROR(QUERY('Sintética 20222023'!A:I, CONCATENATE(""SELECT H WHERE G="", ""'"",$A7,""'"")),0),
)"),0)</f>
        <v>0</v>
      </c>
      <c r="E7" s="2">
        <v>2022</v>
      </c>
      <c r="F7" s="2">
        <v>12</v>
      </c>
    </row>
    <row r="8" customHeight="1" spans="1:6">
      <c r="A8" s="26" t="str">
        <f>IFERROR(__xludf.DUMMYFUNCTION("""COMPUTED_VALUE"""),"1.2.3.2.1.01.06.01.00")</f>
        <v>1.2.3.2.1.01.06.01.00</v>
      </c>
      <c r="B8" s="38">
        <v>44926</v>
      </c>
      <c r="C8" s="26">
        <f>APOIO!$B$2</f>
        <v>2101</v>
      </c>
      <c r="D8" s="39">
        <f>IFERROR(__xludf.DUMMYFUNCTION("SUM(
IFERROR(QUERY('Sintética 20222023'!A:I, CONCATENATE(""SELECT I WHERE A="", ""'"",$A8,""'"")),0),
IFERROR(QUERY('Sintética 20222023'!A:I, CONCATENATE(""SELECT H WHERE G="", ""'"",$A8,""'"")),0),
)"),0)</f>
        <v>0</v>
      </c>
      <c r="E8" s="2">
        <v>2022</v>
      </c>
      <c r="F8" s="2">
        <v>12</v>
      </c>
    </row>
    <row r="9" customHeight="1" spans="1:6">
      <c r="A9" s="26" t="str">
        <f>IFERROR(__xludf.DUMMYFUNCTION("""COMPUTED_VALUE"""),"1.2.3.2.1.01.07.01.00")</f>
        <v>1.2.3.2.1.01.07.01.00</v>
      </c>
      <c r="B9" s="38">
        <v>44926</v>
      </c>
      <c r="C9" s="26">
        <f>APOIO!$B$2</f>
        <v>2101</v>
      </c>
      <c r="D9" s="39">
        <f>IFERROR(__xludf.DUMMYFUNCTION("SUM(
IFERROR(QUERY('Sintética 20222023'!A:I, CONCATENATE(""SELECT I WHERE A="", ""'"",$A9,""'"")),0),
IFERROR(QUERY('Sintética 20222023'!A:I, CONCATENATE(""SELECT H WHERE G="", ""'"",$A9,""'"")),0),
)"),0)</f>
        <v>0</v>
      </c>
      <c r="E9" s="2">
        <v>2022</v>
      </c>
      <c r="F9" s="2">
        <v>12</v>
      </c>
    </row>
    <row r="10" customHeight="1" spans="1:6">
      <c r="A10" s="26" t="str">
        <f>IFERROR(__xludf.DUMMYFUNCTION("""COMPUTED_VALUE"""),"1.2.3.2.1.01.07.02.00")</f>
        <v>1.2.3.2.1.01.07.02.00</v>
      </c>
      <c r="B10" s="38">
        <v>44926</v>
      </c>
      <c r="C10" s="26">
        <f>APOIO!$B$2</f>
        <v>2101</v>
      </c>
      <c r="D10" s="39">
        <f>IFERROR(__xludf.DUMMYFUNCTION("SUM(
IFERROR(QUERY('Sintética 20222023'!A:I, CONCATENATE(""SELECT I WHERE A="", ""'"",$A10,""'"")),0),
IFERROR(QUERY('Sintética 20222023'!A:I, CONCATENATE(""SELECT H WHERE G="", ""'"",$A10,""'"")),0),
)"),0)</f>
        <v>0</v>
      </c>
      <c r="E10" s="2">
        <v>2022</v>
      </c>
      <c r="F10" s="2">
        <v>12</v>
      </c>
    </row>
    <row r="11" customHeight="1" spans="1:6">
      <c r="A11" s="26" t="str">
        <f>IFERROR(__xludf.DUMMYFUNCTION("""COMPUTED_VALUE"""),"1.2.3.2.1.01.07.03.00")</f>
        <v>1.2.3.2.1.01.07.03.00</v>
      </c>
      <c r="B11" s="38">
        <v>44926</v>
      </c>
      <c r="C11" s="26">
        <f>APOIO!$B$2</f>
        <v>2101</v>
      </c>
      <c r="D11" s="39">
        <f>IFERROR(__xludf.DUMMYFUNCTION("SUM(
IFERROR(QUERY('Sintética 20222023'!A:I, CONCATENATE(""SELECT I WHERE A="", ""'"",$A11,""'"")),0),
IFERROR(QUERY('Sintética 20222023'!A:I, CONCATENATE(""SELECT H WHERE G="", ""'"",$A11,""'"")),0),
)"),0)</f>
        <v>0</v>
      </c>
      <c r="E11" s="2">
        <v>2022</v>
      </c>
      <c r="F11" s="2">
        <v>12</v>
      </c>
    </row>
    <row r="12" customHeight="1" spans="1:6">
      <c r="A12" s="26" t="str">
        <f>IFERROR(__xludf.DUMMYFUNCTION("""COMPUTED_VALUE"""),"1.2.3.2.1.01.08.01.00")</f>
        <v>1.2.3.2.1.01.08.01.00</v>
      </c>
      <c r="B12" s="38">
        <v>44926</v>
      </c>
      <c r="C12" s="26">
        <f>APOIO!$B$2</f>
        <v>2101</v>
      </c>
      <c r="D12" s="39">
        <f>IFERROR(__xludf.DUMMYFUNCTION("SUM(
IFERROR(QUERY('Sintética 20222023'!A:I, CONCATENATE(""SELECT I WHERE A="", ""'"",$A12,""'"")),0),
IFERROR(QUERY('Sintética 20222023'!A:I, CONCATENATE(""SELECT H WHERE G="", ""'"",$A12,""'"")),0),
)"),0)</f>
        <v>0</v>
      </c>
      <c r="E12" s="2">
        <v>2022</v>
      </c>
      <c r="F12" s="2">
        <v>12</v>
      </c>
    </row>
    <row r="13" customHeight="1" spans="1:6">
      <c r="A13" s="26" t="str">
        <f>IFERROR(__xludf.DUMMYFUNCTION("""COMPUTED_VALUE"""),"1.2.3.2.1.01.09.01.00")</f>
        <v>1.2.3.2.1.01.09.01.00</v>
      </c>
      <c r="B13" s="38">
        <v>44926</v>
      </c>
      <c r="C13" s="26">
        <f>APOIO!$B$2</f>
        <v>2101</v>
      </c>
      <c r="D13" s="39">
        <f>IFERROR(__xludf.DUMMYFUNCTION("SUM(
IFERROR(QUERY('Sintética 20222023'!A:I, CONCATENATE(""SELECT I WHERE A="", ""'"",$A13,""'"")),0),
IFERROR(QUERY('Sintética 20222023'!A:I, CONCATENATE(""SELECT H WHERE G="", ""'"",$A13,""'"")),0),
)"),0)</f>
        <v>0</v>
      </c>
      <c r="E13" s="2">
        <v>2022</v>
      </c>
      <c r="F13" s="2">
        <v>12</v>
      </c>
    </row>
    <row r="14" customHeight="1" spans="1:6">
      <c r="A14" s="26" t="str">
        <f>IFERROR(__xludf.DUMMYFUNCTION("""COMPUTED_VALUE"""),"1.2.3.2.1.01.09.02.00")</f>
        <v>1.2.3.2.1.01.09.02.00</v>
      </c>
      <c r="B14" s="38">
        <v>44926</v>
      </c>
      <c r="C14" s="26">
        <f>APOIO!$B$2</f>
        <v>2101</v>
      </c>
      <c r="D14" s="39">
        <f>IFERROR(__xludf.DUMMYFUNCTION("SUM(
IFERROR(QUERY('Sintética 20222023'!A:I, CONCATENATE(""SELECT I WHERE A="", ""'"",$A14,""'"")),0),
IFERROR(QUERY('Sintética 20222023'!A:I, CONCATENATE(""SELECT H WHERE G="", ""'"",$A14,""'"")),0),
)"),0)</f>
        <v>0</v>
      </c>
      <c r="E14" s="2">
        <v>2022</v>
      </c>
      <c r="F14" s="2">
        <v>12</v>
      </c>
    </row>
    <row r="15" customHeight="1" spans="1:6">
      <c r="A15" s="26" t="str">
        <f>IFERROR(__xludf.DUMMYFUNCTION("""COMPUTED_VALUE"""),"1.2.3.2.1.01.10.01.00")</f>
        <v>1.2.3.2.1.01.10.01.00</v>
      </c>
      <c r="B15" s="38">
        <v>44926</v>
      </c>
      <c r="C15" s="26">
        <f>APOIO!$B$2</f>
        <v>2101</v>
      </c>
      <c r="D15" s="39">
        <f>IFERROR(__xludf.DUMMYFUNCTION("SUM(
IFERROR(QUERY('Sintética 20222023'!A:I, CONCATENATE(""SELECT I WHERE A="", ""'"",$A15,""'"")),0),
IFERROR(QUERY('Sintética 20222023'!A:I, CONCATENATE(""SELECT H WHERE G="", ""'"",$A15,""'"")),0),
)"),0)</f>
        <v>0</v>
      </c>
      <c r="E15" s="2">
        <v>2022</v>
      </c>
      <c r="F15" s="2">
        <v>12</v>
      </c>
    </row>
    <row r="16" customHeight="1" spans="1:6">
      <c r="A16" s="26" t="str">
        <f>IFERROR(__xludf.DUMMYFUNCTION("""COMPUTED_VALUE"""),"1.2.3.2.1.01.10.02.00")</f>
        <v>1.2.3.2.1.01.10.02.00</v>
      </c>
      <c r="B16" s="38">
        <v>44926</v>
      </c>
      <c r="C16" s="26">
        <f>APOIO!$B$2</f>
        <v>2101</v>
      </c>
      <c r="D16" s="39">
        <f>IFERROR(__xludf.DUMMYFUNCTION("SUM(
IFERROR(QUERY('Sintética 20222023'!A:I, CONCATENATE(""SELECT I WHERE A="", ""'"",$A16,""'"")),0),
IFERROR(QUERY('Sintética 20222023'!A:I, CONCATENATE(""SELECT H WHERE G="", ""'"",$A16,""'"")),0),
)"),0)</f>
        <v>0</v>
      </c>
      <c r="E16" s="2">
        <v>2022</v>
      </c>
      <c r="F16" s="2">
        <v>12</v>
      </c>
    </row>
    <row r="17" customHeight="1" spans="1:6">
      <c r="A17" s="26" t="str">
        <f>IFERROR(__xludf.DUMMYFUNCTION("""COMPUTED_VALUE"""),"1.2.3.2.1.01.10.03.00")</f>
        <v>1.2.3.2.1.01.10.03.00</v>
      </c>
      <c r="B17" s="38">
        <v>44926</v>
      </c>
      <c r="C17" s="26">
        <f>APOIO!$B$2</f>
        <v>2101</v>
      </c>
      <c r="D17" s="39">
        <f>IFERROR(__xludf.DUMMYFUNCTION("SUM(
IFERROR(QUERY('Sintética 20222023'!A:I, CONCATENATE(""SELECT I WHERE A="", ""'"",$A17,""'"")),0),
IFERROR(QUERY('Sintética 20222023'!A:I, CONCATENATE(""SELECT H WHERE G="", ""'"",$A17,""'"")),0),
)"),0)</f>
        <v>0</v>
      </c>
      <c r="E17" s="2">
        <v>2022</v>
      </c>
      <c r="F17" s="2">
        <v>12</v>
      </c>
    </row>
    <row r="18" customHeight="1" spans="1:6">
      <c r="A18" s="2" t="str">
        <f>IFERROR(__xludf.DUMMYFUNCTION("""COMPUTED_VALUE"""),"1.2.3.2.1.01.11.01.00")</f>
        <v>1.2.3.2.1.01.11.01.00</v>
      </c>
      <c r="B18" s="38">
        <v>44926</v>
      </c>
      <c r="C18" s="26">
        <f>APOIO!$B$2</f>
        <v>2101</v>
      </c>
      <c r="D18" s="39">
        <f>IFERROR(__xludf.DUMMYFUNCTION("SUM(
IFERROR(QUERY('Sintética 20222023'!A:I, CONCATENATE(""SELECT I WHERE A="", ""'"",$A18,""'"")),0),
IFERROR(QUERY('Sintética 20222023'!A:I, CONCATENATE(""SELECT H WHERE G="", ""'"",$A18,""'"")),0),
)"),0)</f>
        <v>0</v>
      </c>
      <c r="E18" s="2">
        <v>2022</v>
      </c>
      <c r="F18" s="2">
        <v>12</v>
      </c>
    </row>
    <row r="19" customHeight="1" spans="1:6">
      <c r="A19" s="26" t="str">
        <f>IFERROR(__xludf.DUMMYFUNCTION("""COMPUTED_VALUE"""),"1.2.3.2.1.01.11.02.00")</f>
        <v>1.2.3.2.1.01.11.02.00</v>
      </c>
      <c r="B19" s="38">
        <v>44926</v>
      </c>
      <c r="C19" s="26">
        <f>APOIO!$B$2</f>
        <v>2101</v>
      </c>
      <c r="D19" s="39">
        <f>IFERROR(__xludf.DUMMYFUNCTION("SUM(
IFERROR(QUERY('Sintética 20222023'!A:I, CONCATENATE(""SELECT I WHERE A="", ""'"",$A19,""'"")),0),
IFERROR(QUERY('Sintética 20222023'!A:I, CONCATENATE(""SELECT H WHERE G="", ""'"",$A19,""'"")),0),
)"),0)</f>
        <v>0</v>
      </c>
      <c r="E19" s="2">
        <v>2022</v>
      </c>
      <c r="F19" s="2">
        <v>12</v>
      </c>
    </row>
    <row r="20" customHeight="1" spans="1:6">
      <c r="A20" s="26" t="str">
        <f>IFERROR(__xludf.DUMMYFUNCTION("""COMPUTED_VALUE"""),"1.2.3.2.1.01.11.03.00")</f>
        <v>1.2.3.2.1.01.11.03.00</v>
      </c>
      <c r="B20" s="38">
        <v>44926</v>
      </c>
      <c r="C20" s="26">
        <f>APOIO!$B$2</f>
        <v>2101</v>
      </c>
      <c r="D20" s="39">
        <f>IFERROR(__xludf.DUMMYFUNCTION("SUM(
IFERROR(QUERY('Sintética 20222023'!A:I, CONCATENATE(""SELECT I WHERE A="", ""'"",$A20,""'"")),0),
IFERROR(QUERY('Sintética 20222023'!A:I, CONCATENATE(""SELECT H WHERE G="", ""'"",$A20,""'"")),0),
)"),0)</f>
        <v>0</v>
      </c>
      <c r="E20" s="2">
        <v>2022</v>
      </c>
      <c r="F20" s="2">
        <v>12</v>
      </c>
    </row>
    <row r="21" customHeight="1" spans="1:6">
      <c r="A21" s="26" t="str">
        <f>IFERROR(__xludf.DUMMYFUNCTION("""COMPUTED_VALUE"""),"1.2.3.2.1.01.11.04.00")</f>
        <v>1.2.3.2.1.01.11.04.00</v>
      </c>
      <c r="B21" s="38">
        <v>44926</v>
      </c>
      <c r="C21" s="26">
        <f>APOIO!$B$2</f>
        <v>2101</v>
      </c>
      <c r="D21" s="39">
        <f>IFERROR(__xludf.DUMMYFUNCTION("SUM(
IFERROR(QUERY('Sintética 20222023'!A:I, CONCATENATE(""SELECT I WHERE A="", ""'"",$A21,""'"")),0),
IFERROR(QUERY('Sintética 20222023'!A:I, CONCATENATE(""SELECT H WHERE G="", ""'"",$A21,""'"")),0),
)"),0)</f>
        <v>0</v>
      </c>
      <c r="E21" s="2">
        <v>2022</v>
      </c>
      <c r="F21" s="2">
        <v>12</v>
      </c>
    </row>
    <row r="22" customHeight="1" spans="1:6">
      <c r="A22" s="26" t="str">
        <f>IFERROR(__xludf.DUMMYFUNCTION("""COMPUTED_VALUE"""),"1.2.3.2.1.01.11.05.00")</f>
        <v>1.2.3.2.1.01.11.05.00</v>
      </c>
      <c r="B22" s="38">
        <v>44926</v>
      </c>
      <c r="C22" s="26">
        <f>APOIO!$B$2</f>
        <v>2101</v>
      </c>
      <c r="D22" s="39">
        <f>IFERROR(__xludf.DUMMYFUNCTION("SUM(
IFERROR(QUERY('Sintética 20222023'!A:I, CONCATENATE(""SELECT I WHERE A="", ""'"",$A22,""'"")),0),
IFERROR(QUERY('Sintética 20222023'!A:I, CONCATENATE(""SELECT H WHERE G="", ""'"",$A22,""'"")),0),
)"),0)</f>
        <v>0</v>
      </c>
      <c r="E22" s="2">
        <v>2022</v>
      </c>
      <c r="F22" s="2">
        <v>12</v>
      </c>
    </row>
    <row r="23" customHeight="1" spans="1:6">
      <c r="A23" s="26" t="str">
        <f>IFERROR(__xludf.DUMMYFUNCTION("""COMPUTED_VALUE"""),"1.2.3.2.1.01.11.06.00")</f>
        <v>1.2.3.2.1.01.11.06.00</v>
      </c>
      <c r="B23" s="38">
        <v>44926</v>
      </c>
      <c r="C23" s="26">
        <f>APOIO!$B$2</f>
        <v>2101</v>
      </c>
      <c r="D23" s="39">
        <f>IFERROR(__xludf.DUMMYFUNCTION("SUM(
IFERROR(QUERY('Sintética 20222023'!A:I, CONCATENATE(""SELECT I WHERE A="", ""'"",$A23,""'"")),0),
IFERROR(QUERY('Sintética 20222023'!A:I, CONCATENATE(""SELECT H WHERE G="", ""'"",$A23,""'"")),0),
)"),0)</f>
        <v>0</v>
      </c>
      <c r="E23" s="2">
        <v>2022</v>
      </c>
      <c r="F23" s="2">
        <v>12</v>
      </c>
    </row>
    <row r="24" customHeight="1" spans="1:6">
      <c r="A24" s="26" t="str">
        <f>IFERROR(__xludf.DUMMYFUNCTION("""COMPUTED_VALUE"""),"1.2.3.2.1.01.13.01.00")</f>
        <v>1.2.3.2.1.01.13.01.00</v>
      </c>
      <c r="B24" s="38">
        <v>44926</v>
      </c>
      <c r="C24" s="26">
        <f>APOIO!$B$2</f>
        <v>2101</v>
      </c>
      <c r="D24" s="39">
        <f>IFERROR(__xludf.DUMMYFUNCTION("SUM(
IFERROR(QUERY('Sintética 20222023'!A:I, CONCATENATE(""SELECT I WHERE A="", ""'"",$A24,""'"")),0),
IFERROR(QUERY('Sintética 20222023'!A:I, CONCATENATE(""SELECT H WHERE G="", ""'"",$A24,""'"")),0),
)"),0)</f>
        <v>0</v>
      </c>
      <c r="E24" s="2">
        <v>2022</v>
      </c>
      <c r="F24" s="2">
        <v>12</v>
      </c>
    </row>
    <row r="25" customHeight="1" spans="1:6">
      <c r="A25" s="26" t="str">
        <f>IFERROR(__xludf.DUMMYFUNCTION("""COMPUTED_VALUE"""),"1.2.3.2.1.01.13.02.00")</f>
        <v>1.2.3.2.1.01.13.02.00</v>
      </c>
      <c r="B25" s="38">
        <v>44926</v>
      </c>
      <c r="C25" s="26">
        <f>APOIO!$B$2</f>
        <v>2101</v>
      </c>
      <c r="D25" s="39">
        <f>IFERROR(__xludf.DUMMYFUNCTION("SUM(
IFERROR(QUERY('Sintética 20222023'!A:I, CONCATENATE(""SELECT I WHERE A="", ""'"",$A25,""'"")),0),
IFERROR(QUERY('Sintética 20222023'!A:I, CONCATENATE(""SELECT H WHERE G="", ""'"",$A25,""'"")),0),
)"),0)</f>
        <v>0</v>
      </c>
      <c r="E25" s="2">
        <v>2022</v>
      </c>
      <c r="F25" s="2">
        <v>12</v>
      </c>
    </row>
    <row r="26" customHeight="1" spans="1:6">
      <c r="A26" s="26" t="str">
        <f>IFERROR(__xludf.DUMMYFUNCTION("""COMPUTED_VALUE"""),"1.2.3.2.1.01.14.01.00")</f>
        <v>1.2.3.2.1.01.14.01.00</v>
      </c>
      <c r="B26" s="38">
        <v>44926</v>
      </c>
      <c r="C26" s="26">
        <f>APOIO!$B$2</f>
        <v>2101</v>
      </c>
      <c r="D26" s="39">
        <f>IFERROR(__xludf.DUMMYFUNCTION("SUM(
IFERROR(QUERY('Sintética 20222023'!A:I, CONCATENATE(""SELECT I WHERE A="", ""'"",$A26,""'"")),0),
IFERROR(QUERY('Sintética 20222023'!A:I, CONCATENATE(""SELECT H WHERE G="", ""'"",$A26,""'"")),0),
)"),0)</f>
        <v>0</v>
      </c>
      <c r="E26" s="2">
        <v>2022</v>
      </c>
      <c r="F26" s="2">
        <v>12</v>
      </c>
    </row>
    <row r="27" customHeight="1" spans="1:6">
      <c r="A27" s="26" t="str">
        <f>IFERROR(__xludf.DUMMYFUNCTION("""COMPUTED_VALUE"""),"1.2.3.2.1.01.14.02.00")</f>
        <v>1.2.3.2.1.01.14.02.00</v>
      </c>
      <c r="B27" s="38">
        <v>44926</v>
      </c>
      <c r="C27" s="26">
        <f>APOIO!$B$2</f>
        <v>2101</v>
      </c>
      <c r="D27" s="39">
        <f>IFERROR(__xludf.DUMMYFUNCTION("SUM(
IFERROR(QUERY('Sintética 20222023'!A:I, CONCATENATE(""SELECT I WHERE A="", ""'"",$A27,""'"")),0),
IFERROR(QUERY('Sintética 20222023'!A:I, CONCATENATE(""SELECT H WHERE G="", ""'"",$A27,""'"")),0),
)"),0)</f>
        <v>0</v>
      </c>
      <c r="E27" s="2">
        <v>2022</v>
      </c>
      <c r="F27" s="2">
        <v>12</v>
      </c>
    </row>
    <row r="28" customHeight="1" spans="1:6">
      <c r="A28" s="26" t="str">
        <f>IFERROR(__xludf.DUMMYFUNCTION("""COMPUTED_VALUE"""),"1.2.3.2.1.01.15.01.00")</f>
        <v>1.2.3.2.1.01.15.01.00</v>
      </c>
      <c r="B28" s="38">
        <v>44926</v>
      </c>
      <c r="C28" s="26">
        <f>APOIO!$B$2</f>
        <v>2101</v>
      </c>
      <c r="D28" s="39">
        <f>IFERROR(__xludf.DUMMYFUNCTION("SUM(
IFERROR(QUERY('Sintética 20222023'!A:I, CONCATENATE(""SELECT I WHERE A="", ""'"",$A28,""'"")),0),
IFERROR(QUERY('Sintética 20222023'!A:I, CONCATENATE(""SELECT H WHERE G="", ""'"",$A28,""'"")),0),
)"),894948.568745672)</f>
        <v>894948.568745672</v>
      </c>
      <c r="E28" s="2">
        <v>2022</v>
      </c>
      <c r="F28" s="2">
        <v>12</v>
      </c>
    </row>
    <row r="29" customHeight="1" spans="1:6">
      <c r="A29" s="26" t="str">
        <f>IFERROR(__xludf.DUMMYFUNCTION("""COMPUTED_VALUE"""),"1.2.3.2.1.01.15.02.00")</f>
        <v>1.2.3.2.1.01.15.02.00</v>
      </c>
      <c r="B29" s="38">
        <v>44926</v>
      </c>
      <c r="C29" s="26">
        <f>APOIO!$B$2</f>
        <v>2101</v>
      </c>
      <c r="D29" s="39">
        <f>IFERROR(__xludf.DUMMYFUNCTION("SUM(
IFERROR(QUERY('Sintética 20222023'!A:I, CONCATENATE(""SELECT I WHERE A="", ""'"",$A29,""'"")),0),
IFERROR(QUERY('Sintética 20222023'!A:I, CONCATENATE(""SELECT H WHERE G="", ""'"",$A29,""'"")),0),
)"),43446.7342933333)</f>
        <v>43446.7342933333</v>
      </c>
      <c r="E29" s="2">
        <v>2022</v>
      </c>
      <c r="F29" s="2">
        <v>12</v>
      </c>
    </row>
    <row r="30" customHeight="1" spans="1:6">
      <c r="A30" s="26" t="str">
        <f>IFERROR(__xludf.DUMMYFUNCTION("""COMPUTED_VALUE"""),"1.2.3.2.1.01.16.01.00")</f>
        <v>1.2.3.2.1.01.16.01.00</v>
      </c>
      <c r="B30" s="38">
        <v>44926</v>
      </c>
      <c r="C30" s="26">
        <f>APOIO!$B$2</f>
        <v>2101</v>
      </c>
      <c r="D30" s="39">
        <f>IFERROR(__xludf.DUMMYFUNCTION("SUM(
IFERROR(QUERY('Sintética 20222023'!A:I, CONCATENATE(""SELECT I WHERE A="", ""'"",$A30,""'"")),0),
IFERROR(QUERY('Sintética 20222023'!A:I, CONCATENATE(""SELECT H WHERE G="", ""'"",$A30,""'"")),0),
)"),0)</f>
        <v>0</v>
      </c>
      <c r="E30" s="2">
        <v>2022</v>
      </c>
      <c r="F30" s="2">
        <v>12</v>
      </c>
    </row>
    <row r="31" customHeight="1" spans="1:6">
      <c r="A31" s="26" t="str">
        <f>IFERROR(__xludf.DUMMYFUNCTION("""COMPUTED_VALUE"""),"1.2.3.2.1.01.17.01.00")</f>
        <v>1.2.3.2.1.01.17.01.00</v>
      </c>
      <c r="B31" s="38">
        <v>44926</v>
      </c>
      <c r="C31" s="26">
        <f>APOIO!$B$2</f>
        <v>2101</v>
      </c>
      <c r="D31" s="39">
        <f>IFERROR(__xludf.DUMMYFUNCTION("SUM(
IFERROR(QUERY('Sintética 20222023'!A:I, CONCATENATE(""SELECT I WHERE A="", ""'"",$A31,""'"")),0),
IFERROR(QUERY('Sintética 20222023'!A:I, CONCATENATE(""SELECT H WHERE G="", ""'"",$A31,""'"")),0),
)"),0)</f>
        <v>0</v>
      </c>
      <c r="E31" s="2">
        <v>2022</v>
      </c>
      <c r="F31" s="2">
        <v>12</v>
      </c>
    </row>
    <row r="32" customHeight="1" spans="1:6">
      <c r="A32" s="26" t="str">
        <f>IFERROR(__xludf.DUMMYFUNCTION("""COMPUTED_VALUE"""),"1.2.3.2.1.01.17.02.00")</f>
        <v>1.2.3.2.1.01.17.02.00</v>
      </c>
      <c r="B32" s="38">
        <v>44926</v>
      </c>
      <c r="C32" s="26">
        <f>APOIO!$B$2</f>
        <v>2101</v>
      </c>
      <c r="D32" s="39">
        <f>IFERROR(__xludf.DUMMYFUNCTION("SUM(
IFERROR(QUERY('Sintética 20222023'!A:I, CONCATENATE(""SELECT I WHERE A="", ""'"",$A32,""'"")),0),
IFERROR(QUERY('Sintética 20222023'!A:I, CONCATENATE(""SELECT H WHERE G="", ""'"",$A32,""'"")),0),
)"),0)</f>
        <v>0</v>
      </c>
      <c r="E32" s="2">
        <v>2022</v>
      </c>
      <c r="F32" s="2">
        <v>12</v>
      </c>
    </row>
    <row r="33" customHeight="1" spans="1:6">
      <c r="A33" s="26" t="str">
        <f>IFERROR(__xludf.DUMMYFUNCTION("""COMPUTED_VALUE"""),"1.2.3.2.1.01.19.01.00")</f>
        <v>1.2.3.2.1.01.19.01.00</v>
      </c>
      <c r="B33" s="38">
        <v>44926</v>
      </c>
      <c r="C33" s="26">
        <f>APOIO!$B$2</f>
        <v>2101</v>
      </c>
      <c r="D33" s="39">
        <f>IFERROR(__xludf.DUMMYFUNCTION("SUM(
IFERROR(QUERY('Sintética 20222023'!A:I, CONCATENATE(""SELECT I WHERE A="", ""'"",$A33,""'"")),0),
IFERROR(QUERY('Sintética 20222023'!A:I, CONCATENATE(""SELECT H WHERE G="", ""'"",$A33,""'"")),0),
)"),0)</f>
        <v>0</v>
      </c>
      <c r="E33" s="2">
        <v>2022</v>
      </c>
      <c r="F33" s="2">
        <v>12</v>
      </c>
    </row>
    <row r="34" customHeight="1" spans="1:6">
      <c r="A34" s="26" t="str">
        <f>IFERROR(__xludf.DUMMYFUNCTION("""COMPUTED_VALUE"""),"1.2.3.2.1.01.19.90.00")</f>
        <v>1.2.3.2.1.01.19.90.00</v>
      </c>
      <c r="B34" s="38">
        <v>44926</v>
      </c>
      <c r="C34" s="26">
        <f>APOIO!$B$2</f>
        <v>2101</v>
      </c>
      <c r="D34" s="39">
        <f>IFERROR(__xludf.DUMMYFUNCTION("SUM(
IFERROR(QUERY('Sintética 20222023'!A:I, CONCATENATE(""SELECT I WHERE A="", ""'"",$A34,""'"")),0),
IFERROR(QUERY('Sintética 20222023'!A:I, CONCATENATE(""SELECT H WHERE G="", ""'"",$A34,""'"")),0),
)"),0)</f>
        <v>0</v>
      </c>
      <c r="E34" s="2">
        <v>2022</v>
      </c>
      <c r="F34" s="2">
        <v>12</v>
      </c>
    </row>
    <row r="35" customHeight="1" spans="1:6">
      <c r="A35" s="26" t="str">
        <f>IFERROR(__xludf.DUMMYFUNCTION("""COMPUTED_VALUE"""),"1.2.3.2.1.01.21.01.00")</f>
        <v>1.2.3.2.1.01.21.01.00</v>
      </c>
      <c r="B35" s="38">
        <v>44926</v>
      </c>
      <c r="C35" s="26">
        <f>APOIO!$B$2</f>
        <v>2101</v>
      </c>
      <c r="D35" s="39">
        <f>IFERROR(__xludf.DUMMYFUNCTION("SUM(
IFERROR(QUERY('Sintética 20222023'!A:I, CONCATENATE(""SELECT I WHERE A="", ""'"",$A35,""'"")),0),
IFERROR(QUERY('Sintética 20222023'!A:I, CONCATENATE(""SELECT H WHERE G="", ""'"",$A35,""'"")),0),
)"),5166)</f>
        <v>5166</v>
      </c>
      <c r="E35" s="2">
        <v>2022</v>
      </c>
      <c r="F35" s="2">
        <v>12</v>
      </c>
    </row>
    <row r="36" customHeight="1" spans="1:6">
      <c r="A36" s="26" t="str">
        <f>IFERROR(__xludf.DUMMYFUNCTION("""COMPUTED_VALUE"""),"1.2.3.2.1.01.22.01.00")</f>
        <v>1.2.3.2.1.01.22.01.00</v>
      </c>
      <c r="B36" s="38">
        <v>44926</v>
      </c>
      <c r="C36" s="26">
        <f>APOIO!$B$2</f>
        <v>2101</v>
      </c>
      <c r="D36" s="39">
        <f>IFERROR(__xludf.DUMMYFUNCTION("SUM(
IFERROR(QUERY('Sintética 20222023'!A:I, CONCATENATE(""SELECT I WHERE A="", ""'"",$A36,""'"")),0),
IFERROR(QUERY('Sintética 20222023'!A:I, CONCATENATE(""SELECT H WHERE G="", ""'"",$A36,""'"")),0),
)"),0)</f>
        <v>0</v>
      </c>
      <c r="E36" s="2">
        <v>2022</v>
      </c>
      <c r="F36" s="2">
        <v>12</v>
      </c>
    </row>
    <row r="37" customHeight="1" spans="1:6">
      <c r="A37" s="26" t="str">
        <f>IFERROR(__xludf.DUMMYFUNCTION("""COMPUTED_VALUE"""),"1.2.3.2.1.01.22.02.00")</f>
        <v>1.2.3.2.1.01.22.02.00</v>
      </c>
      <c r="B37" s="38">
        <v>44926</v>
      </c>
      <c r="C37" s="26">
        <f>APOIO!$B$2</f>
        <v>2101</v>
      </c>
      <c r="D37" s="39">
        <f>IFERROR(__xludf.DUMMYFUNCTION("SUM(
IFERROR(QUERY('Sintética 20222023'!A:I, CONCATENATE(""SELECT I WHERE A="", ""'"",$A37,""'"")),0),
IFERROR(QUERY('Sintética 20222023'!A:I, CONCATENATE(""SELECT H WHERE G="", ""'"",$A37,""'"")),0),
)"),0)</f>
        <v>0</v>
      </c>
      <c r="E37" s="2">
        <v>2022</v>
      </c>
      <c r="F37" s="2">
        <v>12</v>
      </c>
    </row>
    <row r="38" customHeight="1" spans="1:6">
      <c r="A38" s="26" t="str">
        <f>IFERROR(__xludf.DUMMYFUNCTION("""COMPUTED_VALUE"""),"1.2.3.2.1.01.98.00.00")</f>
        <v>1.2.3.2.1.01.98.00.00</v>
      </c>
      <c r="B38" s="38">
        <v>44926</v>
      </c>
      <c r="C38" s="26">
        <f>APOIO!$B$2</f>
        <v>2101</v>
      </c>
      <c r="D38" s="39">
        <f>IFERROR(__xludf.DUMMYFUNCTION("SUM(
IFERROR(QUERY('Sintética 20222023'!A:I, CONCATENATE(""SELECT I WHERE A="", ""'"",$A38,""'"")),0),
IFERROR(QUERY('Sintética 20222023'!A:I, CONCATENATE(""SELECT H WHERE G="", ""'"",$A38,""'"")),0),
)"),0)</f>
        <v>0</v>
      </c>
      <c r="E38" s="2">
        <v>2022</v>
      </c>
      <c r="F38" s="2">
        <v>12</v>
      </c>
    </row>
    <row r="39" customHeight="1" spans="1:6">
      <c r="A39" s="26" t="str">
        <f>IFERROR(__xludf.DUMMYFUNCTION("""COMPUTED_VALUE"""),"1.2.3.2.1.01.98.01.00")</f>
        <v>1.2.3.2.1.01.98.01.00</v>
      </c>
      <c r="B39" s="38">
        <v>44926</v>
      </c>
      <c r="C39" s="26">
        <f>APOIO!$B$2</f>
        <v>2101</v>
      </c>
      <c r="D39" s="39">
        <f>IFERROR(__xludf.DUMMYFUNCTION("SUM(
IFERROR(QUERY('Sintética 20222023'!A:I, CONCATENATE(""SELECT I WHERE A="", ""'"",$A39,""'"")),0),
IFERROR(QUERY('Sintética 20222023'!A:I, CONCATENATE(""SELECT H WHERE G="", ""'"",$A39,""'"")),0),
)"),0)</f>
        <v>0</v>
      </c>
      <c r="E39" s="2">
        <v>2022</v>
      </c>
      <c r="F39" s="2">
        <v>12</v>
      </c>
    </row>
    <row r="40" customHeight="1" spans="1:6">
      <c r="A40" s="26" t="str">
        <f>IFERROR(__xludf.DUMMYFUNCTION("""COMPUTED_VALUE"""),"1.2.3.2.1.01.98.02.00")</f>
        <v>1.2.3.2.1.01.98.02.00</v>
      </c>
      <c r="B40" s="38">
        <v>44926</v>
      </c>
      <c r="C40" s="26">
        <f>APOIO!$B$2</f>
        <v>2101</v>
      </c>
      <c r="D40" s="39">
        <f>IFERROR(__xludf.DUMMYFUNCTION("SUM(
IFERROR(QUERY('Sintética 20222023'!A:I, CONCATENATE(""SELECT I WHERE A="", ""'"",$A40,""'"")),0),
IFERROR(QUERY('Sintética 20222023'!A:I, CONCATENATE(""SELECT H WHERE G="", ""'"",$A40,""'"")),0),
)"),0)</f>
        <v>0</v>
      </c>
      <c r="E40" s="2">
        <v>2022</v>
      </c>
      <c r="F40" s="2">
        <v>12</v>
      </c>
    </row>
    <row r="41" customHeight="1" spans="1:6">
      <c r="A41" s="26" t="str">
        <f>IFERROR(__xludf.DUMMYFUNCTION("""COMPUTED_VALUE"""),"1.2.3.2.1.01.98.03.00")</f>
        <v>1.2.3.2.1.01.98.03.00</v>
      </c>
      <c r="B41" s="38">
        <v>44926</v>
      </c>
      <c r="C41" s="26">
        <f>APOIO!$B$2</f>
        <v>2101</v>
      </c>
      <c r="D41" s="39">
        <f>IFERROR(__xludf.DUMMYFUNCTION("SUM(
IFERROR(QUERY('Sintética 20222023'!A:I, CONCATENATE(""SELECT I WHERE A="", ""'"",$A41,""'"")),0),
IFERROR(QUERY('Sintética 20222023'!A:I, CONCATENATE(""SELECT H WHERE G="", ""'"",$A41,""'"")),0),
)"),0)</f>
        <v>0</v>
      </c>
      <c r="E41" s="2">
        <v>2022</v>
      </c>
      <c r="F41" s="2">
        <v>12</v>
      </c>
    </row>
    <row r="42" customHeight="1" spans="1:6">
      <c r="A42" s="26" t="str">
        <f>IFERROR(__xludf.DUMMYFUNCTION("""COMPUTED_VALUE"""),"1.2.3.2.1.01.98.09.00")</f>
        <v>1.2.3.2.1.01.98.09.00</v>
      </c>
      <c r="B42" s="38">
        <v>44926</v>
      </c>
      <c r="C42" s="26">
        <f>APOIO!$B$2</f>
        <v>2101</v>
      </c>
      <c r="D42" s="39">
        <f>IFERROR(__xludf.DUMMYFUNCTION("SUM(
IFERROR(QUERY('Sintética 20222023'!A:I, CONCATENATE(""SELECT I WHERE A="", ""'"",$A42,""'"")),0),
IFERROR(QUERY('Sintética 20222023'!A:I, CONCATENATE(""SELECT H WHERE G="", ""'"",$A42,""'"")),0),
)"),0)</f>
        <v>0</v>
      </c>
      <c r="E42" s="2">
        <v>2022</v>
      </c>
      <c r="F42" s="2">
        <v>12</v>
      </c>
    </row>
    <row r="43" customHeight="1" spans="1:6">
      <c r="A43" s="26" t="str">
        <f>IFERROR(__xludf.DUMMYFUNCTION("""COMPUTED_VALUE"""),"1.2.3.2.1.01.98.10.00")</f>
        <v>1.2.3.2.1.01.98.10.00</v>
      </c>
      <c r="B43" s="38">
        <v>44926</v>
      </c>
      <c r="C43" s="26">
        <f>APOIO!$B$2</f>
        <v>2101</v>
      </c>
      <c r="D43" s="39">
        <f>IFERROR(__xludf.DUMMYFUNCTION("SUM(
IFERROR(QUERY('Sintética 20222023'!A:I, CONCATENATE(""SELECT I WHERE A="", ""'"",$A43,""'"")),0),
IFERROR(QUERY('Sintética 20222023'!A:I, CONCATENATE(""SELECT H WHERE G="", ""'"",$A43,""'"")),0),
)"),128285.12752)</f>
        <v>128285.12752</v>
      </c>
      <c r="E43" s="2">
        <v>2022</v>
      </c>
      <c r="F43" s="2">
        <v>12</v>
      </c>
    </row>
    <row r="44" customHeight="1" spans="1:6">
      <c r="A44" s="26" t="str">
        <f>IFERROR(__xludf.DUMMYFUNCTION("""COMPUTED_VALUE"""),"1.2.3.2.1.04.01.01.00")</f>
        <v>1.2.3.2.1.04.01.01.00</v>
      </c>
      <c r="B44" s="38">
        <v>44926</v>
      </c>
      <c r="C44" s="26">
        <f>APOIO!$B$2</f>
        <v>2101</v>
      </c>
      <c r="D44" s="39">
        <f>IFERROR(__xludf.DUMMYFUNCTION("SUM(
IFERROR(QUERY('Sintética 20222023'!A:I, CONCATENATE(""SELECT I WHERE A="", ""'"",$A44,""'"")),0),
IFERROR(QUERY('Sintética 20222023'!A:I, CONCATENATE(""SELECT H WHERE G="", ""'"",$A44,""'"")),0),
)"),17743.4133333333)</f>
        <v>17743.4133333333</v>
      </c>
      <c r="E44" s="2">
        <v>2022</v>
      </c>
      <c r="F44" s="2">
        <v>12</v>
      </c>
    </row>
    <row r="45" customHeight="1" spans="1:6">
      <c r="A45" s="26" t="str">
        <f>IFERROR(__xludf.DUMMYFUNCTION("""COMPUTED_VALUE"""),"1.2.3.2.1.04.02.01.00")</f>
        <v>1.2.3.2.1.04.02.01.00</v>
      </c>
      <c r="B45" s="38">
        <v>44926</v>
      </c>
      <c r="C45" s="26">
        <f>APOIO!$B$2</f>
        <v>2101</v>
      </c>
      <c r="D45" s="39">
        <f>IFERROR(__xludf.DUMMYFUNCTION("SUM(
IFERROR(QUERY('Sintética 20222023'!A:I, CONCATENATE(""SELECT I WHERE A="", ""'"",$A45,""'"")),0),
IFERROR(QUERY('Sintética 20222023'!A:I, CONCATENATE(""SELECT H WHERE G="", ""'"",$A45,""'"")),0),
)"),0)</f>
        <v>0</v>
      </c>
      <c r="E45" s="2">
        <v>2022</v>
      </c>
      <c r="F45" s="2">
        <v>12</v>
      </c>
    </row>
    <row r="46" customHeight="1" spans="1:6">
      <c r="A46" s="26" t="str">
        <f>IFERROR(__xludf.DUMMYFUNCTION("""COMPUTED_VALUE"""),"1.2.3.2.1.04.04.01.00")</f>
        <v>1.2.3.2.1.04.04.01.00</v>
      </c>
      <c r="B46" s="38">
        <v>44926</v>
      </c>
      <c r="C46" s="26">
        <f>APOIO!$B$2</f>
        <v>2101</v>
      </c>
      <c r="D46" s="39">
        <f>IFERROR(__xludf.DUMMYFUNCTION("SUM(
IFERROR(QUERY('Sintética 20222023'!A:I, CONCATENATE(""SELECT I WHERE A="", ""'"",$A46,""'"")),0),
IFERROR(QUERY('Sintética 20222023'!A:I, CONCATENATE(""SELECT H WHERE G="", ""'"",$A46,""'"")),0),
)"),0)</f>
        <v>0</v>
      </c>
      <c r="E46" s="2">
        <v>2022</v>
      </c>
      <c r="F46" s="2">
        <v>12</v>
      </c>
    </row>
    <row r="47" customHeight="1" spans="1:6">
      <c r="A47" s="26" t="str">
        <f>IFERROR(__xludf.DUMMYFUNCTION("""COMPUTED_VALUE"""),"1.2.3.2.1.04.07.01.00")</f>
        <v>1.2.3.2.1.04.07.01.00</v>
      </c>
      <c r="B47" s="38">
        <v>44926</v>
      </c>
      <c r="C47" s="26">
        <f>APOIO!$B$2</f>
        <v>2101</v>
      </c>
      <c r="D47" s="39">
        <f>IFERROR(__xludf.DUMMYFUNCTION("SUM(
IFERROR(QUERY('Sintética 20222023'!A:I, CONCATENATE(""SELECT I WHERE A="", ""'"",$A47,""'"")),0),
IFERROR(QUERY('Sintética 20222023'!A:I, CONCATENATE(""SELECT H WHERE G="", ""'"",$A47,""'"")),0),
)"),0)</f>
        <v>0</v>
      </c>
      <c r="E47" s="2">
        <v>2022</v>
      </c>
      <c r="F47" s="2">
        <v>12</v>
      </c>
    </row>
    <row r="48" customHeight="1" spans="1:6">
      <c r="A48" s="26" t="str">
        <f>IFERROR(__xludf.DUMMYFUNCTION("""COMPUTED_VALUE"""),"1.2.3.2.1.04.08.01.00")</f>
        <v>1.2.3.2.1.04.08.01.00</v>
      </c>
      <c r="B48" s="38">
        <v>44926</v>
      </c>
      <c r="C48" s="26">
        <f>APOIO!$B$2</f>
        <v>2101</v>
      </c>
      <c r="D48" s="39">
        <f>IFERROR(__xludf.DUMMYFUNCTION("SUM(
IFERROR(QUERY('Sintética 20222023'!A:I, CONCATENATE(""SELECT I WHERE A="", ""'"",$A48,""'"")),0),
IFERROR(QUERY('Sintética 20222023'!A:I, CONCATENATE(""SELECT H WHERE G="", ""'"",$A48,""'"")),0),
)"),0)</f>
        <v>0</v>
      </c>
      <c r="E48" s="2">
        <v>2022</v>
      </c>
      <c r="F48" s="2">
        <v>12</v>
      </c>
    </row>
    <row r="49" customHeight="1" spans="1:6">
      <c r="A49" s="26" t="str">
        <f>IFERROR(__xludf.DUMMYFUNCTION("""COMPUTED_VALUE"""),"1.2.3.2.1.04.09.01.00")</f>
        <v>1.2.3.2.1.04.09.01.00</v>
      </c>
      <c r="B49" s="38">
        <v>44926</v>
      </c>
      <c r="C49" s="26">
        <f>APOIO!$B$2</f>
        <v>2101</v>
      </c>
      <c r="D49" s="39">
        <f>IFERROR(__xludf.DUMMYFUNCTION("SUM(
IFERROR(QUERY('Sintética 20222023'!A:I, CONCATENATE(""SELECT I WHERE A="", ""'"",$A49,""'"")),0),
IFERROR(QUERY('Sintética 20222023'!A:I, CONCATENATE(""SELECT H WHERE G="", ""'"",$A49,""'"")),0),
)"),0)</f>
        <v>0</v>
      </c>
      <c r="E49" s="2">
        <v>2022</v>
      </c>
      <c r="F49" s="2">
        <v>12</v>
      </c>
    </row>
    <row r="50" customHeight="1" spans="1:6">
      <c r="A50" s="26" t="str">
        <f>IFERROR(__xludf.DUMMYFUNCTION("""COMPUTED_VALUE"""),"1.2.3.2.1.04.12.01.00")</f>
        <v>1.2.3.2.1.04.12.01.00</v>
      </c>
      <c r="B50" s="38">
        <v>44926</v>
      </c>
      <c r="C50" s="26">
        <f>APOIO!$B$2</f>
        <v>2101</v>
      </c>
      <c r="D50" s="39">
        <f>IFERROR(__xludf.DUMMYFUNCTION("SUM(
IFERROR(QUERY('Sintética 20222023'!A:I, CONCATENATE(""SELECT I WHERE A="", ""'"",$A50,""'"")),0),
IFERROR(QUERY('Sintética 20222023'!A:I, CONCATENATE(""SELECT H WHERE G="", ""'"",$A50,""'"")),0),
)"),0)</f>
        <v>0</v>
      </c>
      <c r="E50" s="2">
        <v>2022</v>
      </c>
      <c r="F50" s="2">
        <v>12</v>
      </c>
    </row>
    <row r="51" customHeight="1" spans="1:6">
      <c r="A51" s="26" t="str">
        <f>IFERROR(__xludf.DUMMYFUNCTION("""COMPUTED_VALUE"""),"1.2.3.2.1.04.13.01.00")</f>
        <v>1.2.3.2.1.04.13.01.00</v>
      </c>
      <c r="B51" s="38">
        <v>44926</v>
      </c>
      <c r="C51" s="26">
        <f>APOIO!$B$2</f>
        <v>2101</v>
      </c>
      <c r="D51" s="39">
        <f>IFERROR(__xludf.DUMMYFUNCTION("SUM(
IFERROR(QUERY('Sintética 20222023'!A:I, CONCATENATE(""SELECT I WHERE A="", ""'"",$A51,""'"")),0),
IFERROR(QUERY('Sintética 20222023'!A:I, CONCATENATE(""SELECT H WHERE G="", ""'"",$A51,""'"")),0),
)"),0)</f>
        <v>0</v>
      </c>
      <c r="E51" s="2">
        <v>2022</v>
      </c>
      <c r="F51" s="2">
        <v>12</v>
      </c>
    </row>
    <row r="52" customHeight="1" spans="1:6">
      <c r="A52" s="26" t="str">
        <f>IFERROR(__xludf.DUMMYFUNCTION("""COMPUTED_VALUE"""),"1.2.3.2.1.04.14.01.00")</f>
        <v>1.2.3.2.1.04.14.01.00</v>
      </c>
      <c r="B52" s="38">
        <v>44926</v>
      </c>
      <c r="C52" s="26">
        <f>APOIO!$B$2</f>
        <v>2101</v>
      </c>
      <c r="D52" s="39">
        <f>IFERROR(__xludf.DUMMYFUNCTION("SUM(
IFERROR(QUERY('Sintética 20222023'!A:I, CONCATENATE(""SELECT I WHERE A="", ""'"",$A52,""'"")),0),
IFERROR(QUERY('Sintética 20222023'!A:I, CONCATENATE(""SELECT H WHERE G="", ""'"",$A52,""'"")),0),
)"),0)</f>
        <v>0</v>
      </c>
      <c r="E52" s="2">
        <v>2022</v>
      </c>
      <c r="F52" s="2">
        <v>12</v>
      </c>
    </row>
    <row r="53" customHeight="1" spans="1:6">
      <c r="A53" s="26" t="str">
        <f>IFERROR(__xludf.DUMMYFUNCTION("""COMPUTED_VALUE"""),"1.2.3.2.1.04.16.01.00")</f>
        <v>1.2.3.2.1.04.16.01.00</v>
      </c>
      <c r="B53" s="38">
        <v>44926</v>
      </c>
      <c r="C53" s="26">
        <f>APOIO!$B$2</f>
        <v>2101</v>
      </c>
      <c r="D53" s="39">
        <f>IFERROR(__xludf.DUMMYFUNCTION("SUM(
IFERROR(QUERY('Sintética 20222023'!A:I, CONCATENATE(""SELECT I WHERE A="", ""'"",$A53,""'"")),0),
IFERROR(QUERY('Sintética 20222023'!A:I, CONCATENATE(""SELECT H WHERE G="", ""'"",$A53,""'"")),0),
)"),0)</f>
        <v>0</v>
      </c>
      <c r="E53" s="2">
        <v>2022</v>
      </c>
      <c r="F53" s="2">
        <v>12</v>
      </c>
    </row>
    <row r="54" customHeight="1" spans="1:6">
      <c r="A54" s="26" t="str">
        <f>IFERROR(__xludf.DUMMYFUNCTION("""COMPUTED_VALUE"""),"1.2.3.2.1.04.18.01.00")</f>
        <v>1.2.3.2.1.04.18.01.00</v>
      </c>
      <c r="B54" s="38">
        <v>44926</v>
      </c>
      <c r="C54" s="26">
        <f>APOIO!$B$2</f>
        <v>2101</v>
      </c>
      <c r="D54" s="39">
        <f>IFERROR(__xludf.DUMMYFUNCTION("SUM(
IFERROR(QUERY('Sintética 20222023'!A:I, CONCATENATE(""SELECT I WHERE A="", ""'"",$A54,""'"")),0),
IFERROR(QUERY('Sintética 20222023'!A:I, CONCATENATE(""SELECT H WHERE G="", ""'"",$A54,""'"")),0),
)"),0)</f>
        <v>0</v>
      </c>
      <c r="E54" s="2">
        <v>2022</v>
      </c>
      <c r="F54" s="2">
        <v>12</v>
      </c>
    </row>
    <row r="55" customHeight="1" spans="1:6">
      <c r="A55" s="26" t="str">
        <f>IFERROR(__xludf.DUMMYFUNCTION("""COMPUTED_VALUE"""),"1.2.3.2.1.05.01.01.00")</f>
        <v>1.2.3.2.1.05.01.01.00</v>
      </c>
      <c r="B55" s="38">
        <v>44926</v>
      </c>
      <c r="C55" s="26">
        <f>APOIO!$B$2</f>
        <v>2101</v>
      </c>
      <c r="D55" s="39">
        <f>IFERROR(__xludf.DUMMYFUNCTION("SUM(
IFERROR(QUERY('Sintética 20222023'!A:I, CONCATENATE(""SELECT I WHERE A="", ""'"",$A55,""'"")),0),
IFERROR(QUERY('Sintética 20222023'!A:I, CONCATENATE(""SELECT H WHERE G="", ""'"",$A55,""'"")),0),
)"),0)</f>
        <v>0</v>
      </c>
      <c r="E55" s="2">
        <v>2022</v>
      </c>
      <c r="F55" s="2">
        <v>12</v>
      </c>
    </row>
    <row r="56" customHeight="1" spans="1:6">
      <c r="A56" s="26" t="str">
        <f>IFERROR(__xludf.DUMMYFUNCTION("""COMPUTED_VALUE"""),"1.2.3.2.1.05.02.01.00")</f>
        <v>1.2.3.2.1.05.02.01.00</v>
      </c>
      <c r="B56" s="38">
        <v>44926</v>
      </c>
      <c r="C56" s="26">
        <f>APOIO!$B$2</f>
        <v>2101</v>
      </c>
      <c r="D56" s="39">
        <f>IFERROR(__xludf.DUMMYFUNCTION("SUM(
IFERROR(QUERY('Sintética 20222023'!A:I, CONCATENATE(""SELECT I WHERE A="", ""'"",$A56,""'"")),0),
IFERROR(QUERY('Sintética 20222023'!A:I, CONCATENATE(""SELECT H WHERE G="", ""'"",$A56,""'"")),0),
)"),0)</f>
        <v>0</v>
      </c>
      <c r="E56" s="2">
        <v>2022</v>
      </c>
      <c r="F56" s="2">
        <v>12</v>
      </c>
    </row>
    <row r="57" customHeight="1" spans="1:6">
      <c r="A57" s="26" t="str">
        <f>IFERROR(__xludf.DUMMYFUNCTION("""COMPUTED_VALUE"""),"1.2.3.2.1.05.03.01.00")</f>
        <v>1.2.3.2.1.05.03.01.00</v>
      </c>
      <c r="B57" s="38">
        <v>44926</v>
      </c>
      <c r="C57" s="26">
        <f>APOIO!$B$2</f>
        <v>2101</v>
      </c>
      <c r="D57" s="39">
        <f>IFERROR(__xludf.DUMMYFUNCTION("SUM(
IFERROR(QUERY('Sintética 20222023'!A:I, CONCATENATE(""SELECT I WHERE A="", ""'"",$A57,""'"")),0),
IFERROR(QUERY('Sintética 20222023'!A:I, CONCATENATE(""SELECT H WHERE G="", ""'"",$A57,""'"")),0),
)"),0)</f>
        <v>0</v>
      </c>
      <c r="E57" s="2">
        <v>2022</v>
      </c>
      <c r="F57" s="2">
        <v>12</v>
      </c>
    </row>
    <row r="58" customHeight="1" spans="1:6">
      <c r="A58" s="26" t="str">
        <f>IFERROR(__xludf.DUMMYFUNCTION("""COMPUTED_VALUE"""),"1.2.3.2.1.05.04.01.00")</f>
        <v>1.2.3.2.1.05.04.01.00</v>
      </c>
      <c r="B58" s="38">
        <v>44926</v>
      </c>
      <c r="C58" s="26">
        <f>APOIO!$B$2</f>
        <v>2101</v>
      </c>
      <c r="D58" s="39">
        <f>IFERROR(__xludf.DUMMYFUNCTION("SUM(
IFERROR(QUERY('Sintética 20222023'!A:I, CONCATENATE(""SELECT I WHERE A="", ""'"",$A58,""'"")),0),
IFERROR(QUERY('Sintética 20222023'!A:I, CONCATENATE(""SELECT H WHERE G="", ""'"",$A58,""'"")),0),
)"),0)</f>
        <v>0</v>
      </c>
      <c r="E58" s="2">
        <v>2022</v>
      </c>
      <c r="F58" s="2">
        <v>12</v>
      </c>
    </row>
    <row r="59" customHeight="1" spans="1:6">
      <c r="A59" s="26" t="str">
        <f>IFERROR(__xludf.DUMMYFUNCTION("""COMPUTED_VALUE"""),"1.2.3.2.1.05.05.01.00")</f>
        <v>1.2.3.2.1.05.05.01.00</v>
      </c>
      <c r="B59" s="38">
        <v>44926</v>
      </c>
      <c r="C59" s="26">
        <f>APOIO!$B$2</f>
        <v>2101</v>
      </c>
      <c r="D59" s="39">
        <f>IFERROR(__xludf.DUMMYFUNCTION("SUM(
IFERROR(QUERY('Sintética 20222023'!A:I, CONCATENATE(""SELECT I WHERE A="", ""'"",$A59,""'"")),0),
IFERROR(QUERY('Sintética 20222023'!A:I, CONCATENATE(""SELECT H WHERE G="", ""'"",$A59,""'"")),0),
)"),0)</f>
        <v>0</v>
      </c>
      <c r="E59" s="2">
        <v>2022</v>
      </c>
      <c r="F59" s="2">
        <v>12</v>
      </c>
    </row>
    <row r="60" customHeight="1" spans="1:6">
      <c r="A60" s="26" t="str">
        <f>IFERROR(__xludf.DUMMYFUNCTION("""COMPUTED_VALUE"""),"1.2.3.2.1.05.06.01.00")</f>
        <v>1.2.3.2.1.05.06.01.00</v>
      </c>
      <c r="B60" s="38">
        <v>44926</v>
      </c>
      <c r="C60" s="26">
        <f>APOIO!$B$2</f>
        <v>2101</v>
      </c>
      <c r="D60" s="39">
        <f>IFERROR(__xludf.DUMMYFUNCTION("SUM(
IFERROR(QUERY('Sintética 20222023'!A:I, CONCATENATE(""SELECT I WHERE A="", ""'"",$A60,""'"")),0),
IFERROR(QUERY('Sintética 20222023'!A:I, CONCATENATE(""SELECT H WHERE G="", ""'"",$A60,""'"")),0),
)"),0)</f>
        <v>0</v>
      </c>
      <c r="E60" s="2">
        <v>2022</v>
      </c>
      <c r="F60" s="2">
        <v>12</v>
      </c>
    </row>
    <row r="61" customHeight="1" spans="1:6">
      <c r="A61" s="26" t="str">
        <f>IFERROR(__xludf.DUMMYFUNCTION("""COMPUTED_VALUE"""),"1.2.3.2.1.05.07.01.00")</f>
        <v>1.2.3.2.1.05.07.01.00</v>
      </c>
      <c r="B61" s="38">
        <v>44926</v>
      </c>
      <c r="C61" s="26">
        <f>APOIO!$B$2</f>
        <v>2101</v>
      </c>
      <c r="D61" s="39">
        <f>IFERROR(__xludf.DUMMYFUNCTION("SUM(
IFERROR(QUERY('Sintética 20222023'!A:I, CONCATENATE(""SELECT I WHERE A="", ""'"",$A61,""'"")),0),
IFERROR(QUERY('Sintética 20222023'!A:I, CONCATENATE(""SELECT H WHERE G="", ""'"",$A61,""'"")),0),
)"),0)</f>
        <v>0</v>
      </c>
      <c r="E61" s="2">
        <v>2022</v>
      </c>
      <c r="F61" s="2">
        <v>12</v>
      </c>
    </row>
    <row r="62" customHeight="1" spans="1:6">
      <c r="A62" s="26" t="str">
        <f>IFERROR(__xludf.DUMMYFUNCTION("""COMPUTED_VALUE"""),"1.2.3.2.1.05.08.01.00")</f>
        <v>1.2.3.2.1.05.08.01.00</v>
      </c>
      <c r="B62" s="38">
        <v>44926</v>
      </c>
      <c r="C62" s="26">
        <f>APOIO!$B$2</f>
        <v>2101</v>
      </c>
      <c r="D62" s="39">
        <f>IFERROR(__xludf.DUMMYFUNCTION("SUM(
IFERROR(QUERY('Sintética 20222023'!A:I, CONCATENATE(""SELECT I WHERE A="", ""'"",$A62,""'"")),0),
IFERROR(QUERY('Sintética 20222023'!A:I, CONCATENATE(""SELECT H WHERE G="", ""'"",$A62,""'"")),0),
)"),0)</f>
        <v>0</v>
      </c>
      <c r="E62" s="2">
        <v>2022</v>
      </c>
      <c r="F62" s="2">
        <v>12</v>
      </c>
    </row>
    <row r="63" customHeight="1" spans="1:6">
      <c r="A63" s="26" t="str">
        <f>IFERROR(__xludf.DUMMYFUNCTION("""COMPUTED_VALUE"""),"1.2.3.2.1.05.09.01.00")</f>
        <v>1.2.3.2.1.05.09.01.00</v>
      </c>
      <c r="B63" s="38">
        <v>44926</v>
      </c>
      <c r="C63" s="26">
        <f>APOIO!$B$2</f>
        <v>2101</v>
      </c>
      <c r="D63" s="39">
        <f>IFERROR(__xludf.DUMMYFUNCTION("SUM(
IFERROR(QUERY('Sintética 20222023'!A:I, CONCATENATE(""SELECT I WHERE A="", ""'"",$A63,""'"")),0),
IFERROR(QUERY('Sintética 20222023'!A:I, CONCATENATE(""SELECT H WHERE G="", ""'"",$A63,""'"")),0),
)"),0)</f>
        <v>0</v>
      </c>
      <c r="E63" s="2">
        <v>2022</v>
      </c>
      <c r="F63" s="2">
        <v>12</v>
      </c>
    </row>
    <row r="64" customHeight="1" spans="1:6">
      <c r="A64" s="26" t="str">
        <f>IFERROR(__xludf.DUMMYFUNCTION("""COMPUTED_VALUE"""),"1.2.3.2.1.05.99.00.00")</f>
        <v>1.2.3.2.1.05.99.00.00</v>
      </c>
      <c r="B64" s="38">
        <v>44926</v>
      </c>
      <c r="C64" s="26">
        <f>APOIO!$B$2</f>
        <v>2101</v>
      </c>
      <c r="D64" s="39">
        <f>IFERROR(__xludf.DUMMYFUNCTION("SUM(
IFERROR(QUERY('Sintética 20222023'!A:I, CONCATENATE(""SELECT I WHERE A="", ""'"",$A64,""'"")),0),
IFERROR(QUERY('Sintética 20222023'!A:I, CONCATENATE(""SELECT H WHERE G="", ""'"",$A64,""'"")),0),
)"),0)</f>
        <v>0</v>
      </c>
      <c r="E64" s="2">
        <v>2022</v>
      </c>
      <c r="F64" s="2">
        <v>12</v>
      </c>
    </row>
    <row r="65" customHeight="1" spans="1:6">
      <c r="A65" s="26" t="str">
        <f>IFERROR(__xludf.DUMMYFUNCTION("""COMPUTED_VALUE"""),"1.2.3.2.1.99.05.01.00")</f>
        <v>1.2.3.2.1.99.05.01.00</v>
      </c>
      <c r="B65" s="38">
        <v>44926</v>
      </c>
      <c r="C65" s="26">
        <f>APOIO!$B$2</f>
        <v>2101</v>
      </c>
      <c r="D65" s="39">
        <f>IFERROR(__xludf.DUMMYFUNCTION("SUM(
IFERROR(QUERY('Sintética 20222023'!A:I, CONCATENATE(""SELECT I WHERE A="", ""'"",$A65,""'"")),0),
IFERROR(QUERY('Sintética 20222023'!A:I, CONCATENATE(""SELECT H WHERE G="", ""'"",$A65,""'"")),0),
)"),0)</f>
        <v>0</v>
      </c>
      <c r="E65" s="2">
        <v>2022</v>
      </c>
      <c r="F65" s="2">
        <v>12</v>
      </c>
    </row>
    <row r="66" customHeight="1" spans="1:6">
      <c r="A66" s="26" t="str">
        <f>IFERROR(__xludf.DUMMYFUNCTION("""COMPUTED_VALUE"""),"1.2.3.2.1.99.06.01.00")</f>
        <v>1.2.3.2.1.99.06.01.00</v>
      </c>
      <c r="B66" s="38">
        <v>44926</v>
      </c>
      <c r="C66" s="26">
        <f>APOIO!$B$2</f>
        <v>2101</v>
      </c>
      <c r="D66" s="39">
        <f>IFERROR(__xludf.DUMMYFUNCTION("SUM(
IFERROR(QUERY('Sintética 20222023'!A:I, CONCATENATE(""SELECT I WHERE A="", ""'"",$A66,""'"")),0),
IFERROR(QUERY('Sintética 20222023'!A:I, CONCATENATE(""SELECT H WHERE G="", ""'"",$A66,""'"")),0),
)"),0)</f>
        <v>0</v>
      </c>
      <c r="E66" s="2">
        <v>2022</v>
      </c>
      <c r="F66" s="2">
        <v>12</v>
      </c>
    </row>
    <row r="67" customHeight="1" spans="1:6">
      <c r="A67" s="26" t="str">
        <f>IFERROR(__xludf.DUMMYFUNCTION("""COMPUTED_VALUE"""),"1.2.3.2.1.99.99.03.00")</f>
        <v>1.2.3.2.1.99.99.03.00</v>
      </c>
      <c r="B67" s="38">
        <v>44926</v>
      </c>
      <c r="C67" s="26">
        <f>APOIO!$B$2</f>
        <v>2101</v>
      </c>
      <c r="D67" s="39">
        <f>IFERROR(__xludf.DUMMYFUNCTION("SUM(
IFERROR(QUERY('Sintética 20222023'!A:I, CONCATENATE(""SELECT I WHERE A="", ""'"",$A67,""'"")),0),
IFERROR(QUERY('Sintética 20222023'!A:I, CONCATENATE(""SELECT H WHERE G="", ""'"",$A67,""'"")),0),
)"),0)</f>
        <v>0</v>
      </c>
      <c r="E67" s="2">
        <v>2022</v>
      </c>
      <c r="F67" s="2">
        <v>12</v>
      </c>
    </row>
    <row r="68" customHeight="1" spans="1:6">
      <c r="A68" s="26" t="str">
        <f>IFERROR(__xludf.DUMMYFUNCTION("""COMPUTED_VALUE"""),"1.2.3.2.1.99.99.04.00")</f>
        <v>1.2.3.2.1.99.99.04.00</v>
      </c>
      <c r="B68" s="38">
        <v>44926</v>
      </c>
      <c r="C68" s="26">
        <f>APOIO!$B$2</f>
        <v>2101</v>
      </c>
      <c r="D68" s="39">
        <f>IFERROR(__xludf.DUMMYFUNCTION("SUM(
IFERROR(QUERY('Sintética 20222023'!A:I, CONCATENATE(""SELECT I WHERE A="", ""'"",$A68,""'"")),0),
IFERROR(QUERY('Sintética 20222023'!A:I, CONCATENATE(""SELECT H WHERE G="", ""'"",$A68,""'"")),0),
)"),0)</f>
        <v>0</v>
      </c>
      <c r="E68" s="2">
        <v>2022</v>
      </c>
      <c r="F68" s="2">
        <v>12</v>
      </c>
    </row>
    <row r="69" customHeight="1" spans="1:6">
      <c r="A69" s="26" t="str">
        <f>IFERROR(__xludf.DUMMYFUNCTION("""COMPUTED_VALUE"""),"1.2.3.2.1.06.01.01.00")</f>
        <v>1.2.3.2.1.06.01.01.00</v>
      </c>
      <c r="B69" s="38">
        <v>44926</v>
      </c>
      <c r="C69" s="26">
        <f>APOIO!$B$2</f>
        <v>2101</v>
      </c>
      <c r="D69" s="39">
        <f>IFERROR(__xludf.DUMMYFUNCTION("SUM(
IFERROR(QUERY('Sintética 20222023'!A:I, CONCATENATE(""SELECT I WHERE A="", ""'"",$A69,""'"")),0),
IFERROR(QUERY('Sintética 20222023'!A:I, CONCATENATE(""SELECT H WHERE G="", ""'"",$A69,""'"")),0),
)"),0)</f>
        <v>0</v>
      </c>
      <c r="E69" s="2">
        <v>2022</v>
      </c>
      <c r="F69" s="2">
        <v>12</v>
      </c>
    </row>
    <row r="70" customHeight="1" spans="1:6">
      <c r="A70" s="26" t="str">
        <f>IFERROR(__xludf.DUMMYFUNCTION("""COMPUTED_VALUE"""),"1.2.3.2.1.06.01.02.00")</f>
        <v>1.2.3.2.1.06.01.02.00</v>
      </c>
      <c r="B70" s="38">
        <v>44926</v>
      </c>
      <c r="C70" s="26">
        <f>APOIO!$B$2</f>
        <v>2101</v>
      </c>
      <c r="D70" s="39">
        <f>IFERROR(__xludf.DUMMYFUNCTION("SUM(
IFERROR(QUERY('Sintética 20222023'!A:I, CONCATENATE(""SELECT I WHERE A="", ""'"",$A70,""'"")),0),
IFERROR(QUERY('Sintética 20222023'!A:I, CONCATENATE(""SELECT H WHERE G="", ""'"",$A70,""'"")),0),
)"),0)</f>
        <v>0</v>
      </c>
      <c r="E70" s="2">
        <v>2022</v>
      </c>
      <c r="F70" s="2">
        <v>12</v>
      </c>
    </row>
    <row r="71" customHeight="1" spans="1:6">
      <c r="A71" s="26" t="str">
        <f>IFERROR(__xludf.DUMMYFUNCTION("""COMPUTED_VALUE"""),"1.2.3.8.1.02.01.01.01")</f>
        <v>1.2.3.8.1.02.01.01.01</v>
      </c>
      <c r="B71" s="38">
        <v>44926</v>
      </c>
      <c r="C71" s="26">
        <f>APOIO!$B$2</f>
        <v>2101</v>
      </c>
      <c r="D71" s="39">
        <f>IFERROR(__xludf.DUMMYFUNCTION("SUM(
IFERROR(QUERY('Sintética 20222023'!A:I, CONCATENATE(""SELECT I WHERE A="", ""'"",$A71,""'"")),0),
IFERROR(QUERY('Sintética 20222023'!A:I, CONCATENATE(""SELECT H WHERE G="", ""'"",$A71,""'"")),0),
)"),0)</f>
        <v>0</v>
      </c>
      <c r="E71" s="2">
        <v>2022</v>
      </c>
      <c r="F71" s="2">
        <v>12</v>
      </c>
    </row>
    <row r="72" customHeight="1" spans="1:6">
      <c r="A72" s="26" t="str">
        <f>IFERROR(__xludf.DUMMYFUNCTION("""COMPUTED_VALUE"""),"1.2.3.8.1.02.01.02.01")</f>
        <v>1.2.3.8.1.02.01.02.01</v>
      </c>
      <c r="B72" s="38">
        <v>44926</v>
      </c>
      <c r="C72" s="26">
        <f>APOIO!$B$2</f>
        <v>2101</v>
      </c>
      <c r="D72" s="39">
        <f>IFERROR(__xludf.DUMMYFUNCTION("SUM(
IFERROR(QUERY('Sintética 20222023'!A:I, CONCATENATE(""SELECT I WHERE A="", ""'"",$A72,""'"")),0),
IFERROR(QUERY('Sintética 20222023'!A:I, CONCATENATE(""SELECT H WHERE G="", ""'"",$A72,""'"")),0),
)"),0)</f>
        <v>0</v>
      </c>
      <c r="E72" s="2">
        <v>2022</v>
      </c>
      <c r="F72" s="2">
        <v>12</v>
      </c>
    </row>
    <row r="73" customHeight="1" spans="1:6">
      <c r="A73" s="26" t="str">
        <f>IFERROR(__xludf.DUMMYFUNCTION("""COMPUTED_VALUE"""),"1.2.3.8.1.02.01.03.01")</f>
        <v>1.2.3.8.1.02.01.03.01</v>
      </c>
      <c r="B73" s="38">
        <v>44926</v>
      </c>
      <c r="C73" s="26">
        <f>APOIO!$B$2</f>
        <v>2101</v>
      </c>
      <c r="D73" s="39">
        <f>IFERROR(__xludf.DUMMYFUNCTION("SUM(
IFERROR(QUERY('Sintética 20222023'!A:I, CONCATENATE(""SELECT I WHERE A="", ""'"",$A73,""'"")),0),
IFERROR(QUERY('Sintética 20222023'!A:I, CONCATENATE(""SELECT H WHERE G="", ""'"",$A73,""'"")),0),
)"),0)</f>
        <v>0</v>
      </c>
      <c r="E73" s="2">
        <v>2022</v>
      </c>
      <c r="F73" s="2">
        <v>12</v>
      </c>
    </row>
    <row r="74" customHeight="1" spans="1:6">
      <c r="A74" s="26" t="str">
        <f>IFERROR(__xludf.DUMMYFUNCTION("""COMPUTED_VALUE"""),"1.2.3.8.1.02.01.04.01")</f>
        <v>1.2.3.8.1.02.01.04.01</v>
      </c>
      <c r="B74" s="38">
        <v>44926</v>
      </c>
      <c r="C74" s="26">
        <f>APOIO!$B$2</f>
        <v>2101</v>
      </c>
      <c r="D74" s="39">
        <f>IFERROR(__xludf.DUMMYFUNCTION("SUM(
IFERROR(QUERY('Sintética 20222023'!A:I, CONCATENATE(""SELECT I WHERE A="", ""'"",$A74,""'"")),0),
IFERROR(QUERY('Sintética 20222023'!A:I, CONCATENATE(""SELECT H WHERE G="", ""'"",$A74,""'"")),0),
)"),0)</f>
        <v>0</v>
      </c>
      <c r="E74" s="2">
        <v>2022</v>
      </c>
      <c r="F74" s="2">
        <v>12</v>
      </c>
    </row>
    <row r="75" customHeight="1" spans="1:6">
      <c r="A75" s="26" t="str">
        <f>IFERROR(__xludf.DUMMYFUNCTION("""COMPUTED_VALUE"""),"1.2.3.8.1.02.01.05.01")</f>
        <v>1.2.3.8.1.02.01.05.01</v>
      </c>
      <c r="B75" s="38">
        <v>44926</v>
      </c>
      <c r="C75" s="26">
        <f>APOIO!$B$2</f>
        <v>2101</v>
      </c>
      <c r="D75" s="39">
        <f>IFERROR(__xludf.DUMMYFUNCTION("SUM(
IFERROR(QUERY('Sintética 20222023'!A:I, CONCATENATE(""SELECT I WHERE A="", ""'"",$A75,""'"")),0),
IFERROR(QUERY('Sintética 20222023'!A:I, CONCATENATE(""SELECT H WHERE G="", ""'"",$A75,""'"")),0),
)"),0)</f>
        <v>0</v>
      </c>
      <c r="E75" s="2">
        <v>2022</v>
      </c>
      <c r="F75" s="2">
        <v>12</v>
      </c>
    </row>
    <row r="76" customHeight="1" spans="1:6">
      <c r="A76" s="26" t="str">
        <f>IFERROR(__xludf.DUMMYFUNCTION("""COMPUTED_VALUE"""),"1.2.3.8.1.02.01.05.02")</f>
        <v>1.2.3.8.1.02.01.05.02</v>
      </c>
      <c r="B76" s="38">
        <v>44926</v>
      </c>
      <c r="C76" s="26">
        <f>APOIO!$B$2</f>
        <v>2101</v>
      </c>
      <c r="D76" s="39">
        <f>IFERROR(__xludf.DUMMYFUNCTION("SUM(
IFERROR(QUERY('Sintética 20222023'!A:I, CONCATENATE(""SELECT I WHERE A="", ""'"",$A76,""'"")),0),
IFERROR(QUERY('Sintética 20222023'!A:I, CONCATENATE(""SELECT H WHERE G="", ""'"",$A76,""'"")),0),
)"),0)</f>
        <v>0</v>
      </c>
      <c r="E76" s="2">
        <v>2022</v>
      </c>
      <c r="F76" s="2">
        <v>12</v>
      </c>
    </row>
    <row r="77" customHeight="1" spans="1:6">
      <c r="A77" s="26" t="str">
        <f>IFERROR(__xludf.DUMMYFUNCTION("""COMPUTED_VALUE"""),"1.2.3.8.1.02.01.00.01")</f>
        <v>1.2.3.8.1.02.01.00.01</v>
      </c>
      <c r="B77" s="38">
        <v>44926</v>
      </c>
      <c r="C77" s="26">
        <f>APOIO!$B$2</f>
        <v>2101</v>
      </c>
      <c r="D77" s="39">
        <f>IFERROR(__xludf.DUMMYFUNCTION("SUM(
IFERROR(QUERY('Sintética 20222023'!A:I, CONCATENATE(""SELECT I WHERE A="", ""'"",$A77,""'"")),0),
IFERROR(QUERY('Sintética 20222023'!A:I, CONCATENATE(""SELECT H WHERE G="", ""'"",$A77,""'"")),0),
)"),0)</f>
        <v>0</v>
      </c>
      <c r="E77" s="2">
        <v>2022</v>
      </c>
      <c r="F77" s="2">
        <v>12</v>
      </c>
    </row>
    <row r="78" customHeight="1" spans="1:6">
      <c r="A78" s="26" t="str">
        <f>IFERROR(__xludf.DUMMYFUNCTION("""COMPUTED_VALUE"""),"1.2.3.8.1.02.01.07.01")</f>
        <v>1.2.3.8.1.02.01.07.01</v>
      </c>
      <c r="B78" s="38">
        <v>44926</v>
      </c>
      <c r="C78" s="26">
        <f>APOIO!$B$2</f>
        <v>2101</v>
      </c>
      <c r="D78" s="39">
        <f>IFERROR(__xludf.DUMMYFUNCTION("SUM(
IFERROR(QUERY('Sintética 20222023'!A:I, CONCATENATE(""SELECT I WHERE A="", ""'"",$A78,""'"")),0),
IFERROR(QUERY('Sintética 20222023'!A:I, CONCATENATE(""SELECT H WHERE G="", ""'"",$A78,""'"")),0),
)"),0)</f>
        <v>0</v>
      </c>
      <c r="E78" s="2">
        <v>2022</v>
      </c>
      <c r="F78" s="2">
        <v>12</v>
      </c>
    </row>
    <row r="79" customHeight="1" spans="1:6">
      <c r="A79" s="26" t="str">
        <f>IFERROR(__xludf.DUMMYFUNCTION("""COMPUTED_VALUE"""),"1.2.3.8.1.02.01.07.02")</f>
        <v>1.2.3.8.1.02.01.07.02</v>
      </c>
      <c r="B79" s="38">
        <v>44926</v>
      </c>
      <c r="C79" s="26">
        <f>APOIO!$B$2</f>
        <v>2101</v>
      </c>
      <c r="D79" s="39">
        <f>IFERROR(__xludf.DUMMYFUNCTION("SUM(
IFERROR(QUERY('Sintética 20222023'!A:I, CONCATENATE(""SELECT I WHERE A="", ""'"",$A79,""'"")),0),
IFERROR(QUERY('Sintética 20222023'!A:I, CONCATENATE(""SELECT H WHERE G="", ""'"",$A79,""'"")),0),
)"),0)</f>
        <v>0</v>
      </c>
      <c r="E79" s="2">
        <v>2022</v>
      </c>
      <c r="F79" s="2">
        <v>12</v>
      </c>
    </row>
    <row r="80" customHeight="1" spans="1:6">
      <c r="A80" s="26" t="str">
        <f>IFERROR(__xludf.DUMMYFUNCTION("""COMPUTED_VALUE"""),"1.2.3.8.1.02.01.07.03")</f>
        <v>1.2.3.8.1.02.01.07.03</v>
      </c>
      <c r="B80" s="38">
        <v>44926</v>
      </c>
      <c r="C80" s="26">
        <f>APOIO!$B$2</f>
        <v>2101</v>
      </c>
      <c r="D80" s="39">
        <f>IFERROR(__xludf.DUMMYFUNCTION("SUM(
IFERROR(QUERY('Sintética 20222023'!A:I, CONCATENATE(""SELECT I WHERE A="", ""'"",$A80,""'"")),0),
IFERROR(QUERY('Sintética 20222023'!A:I, CONCATENATE(""SELECT H WHERE G="", ""'"",$A80,""'"")),0),
)"),0)</f>
        <v>0</v>
      </c>
      <c r="E80" s="2">
        <v>2022</v>
      </c>
      <c r="F80" s="2">
        <v>12</v>
      </c>
    </row>
    <row r="81" customHeight="1" spans="1:6">
      <c r="A81" s="26" t="str">
        <f>IFERROR(__xludf.DUMMYFUNCTION("""COMPUTED_VALUE"""),"1.2.3.8.1.02.01.08.01")</f>
        <v>1.2.3.8.1.02.01.08.01</v>
      </c>
      <c r="B81" s="38">
        <v>44926</v>
      </c>
      <c r="C81" s="26">
        <f>APOIO!$B$2</f>
        <v>2101</v>
      </c>
      <c r="D81" s="39">
        <f>IFERROR(__xludf.DUMMYFUNCTION("SUM(
IFERROR(QUERY('Sintética 20222023'!A:I, CONCATENATE(""SELECT I WHERE A="", ""'"",$A81,""'"")),0),
IFERROR(QUERY('Sintética 20222023'!A:I, CONCATENATE(""SELECT H WHERE G="", ""'"",$A81,""'"")),0),
)"),0)</f>
        <v>0</v>
      </c>
      <c r="E81" s="2">
        <v>2022</v>
      </c>
      <c r="F81" s="2">
        <v>12</v>
      </c>
    </row>
    <row r="82" customHeight="1" spans="1:6">
      <c r="A82" s="26" t="str">
        <f>IFERROR(__xludf.DUMMYFUNCTION("""COMPUTED_VALUE"""),"1.2.3.8.1.02.01.09.01")</f>
        <v>1.2.3.8.1.02.01.09.01</v>
      </c>
      <c r="B82" s="38">
        <v>44926</v>
      </c>
      <c r="C82" s="26">
        <f>APOIO!$B$2</f>
        <v>2101</v>
      </c>
      <c r="D82" s="39">
        <f>IFERROR(__xludf.DUMMYFUNCTION("SUM(
IFERROR(QUERY('Sintética 20222023'!A:I, CONCATENATE(""SELECT I WHERE A="", ""'"",$A82,""'"")),0),
IFERROR(QUERY('Sintética 20222023'!A:I, CONCATENATE(""SELECT H WHERE G="", ""'"",$A82,""'"")),0),
)"),0)</f>
        <v>0</v>
      </c>
      <c r="E82" s="2">
        <v>2022</v>
      </c>
      <c r="F82" s="2">
        <v>12</v>
      </c>
    </row>
    <row r="83" customHeight="1" spans="1:6">
      <c r="A83" s="26" t="str">
        <f>IFERROR(__xludf.DUMMYFUNCTION("""COMPUTED_VALUE"""),"1.2.3.8.1.02.01.09.02")</f>
        <v>1.2.3.8.1.02.01.09.02</v>
      </c>
      <c r="B83" s="38">
        <v>44926</v>
      </c>
      <c r="C83" s="26">
        <f>APOIO!$B$2</f>
        <v>2101</v>
      </c>
      <c r="D83" s="39">
        <f>IFERROR(__xludf.DUMMYFUNCTION("SUM(
IFERROR(QUERY('Sintética 20222023'!A:I, CONCATENATE(""SELECT I WHERE A="", ""'"",$A83,""'"")),0),
IFERROR(QUERY('Sintética 20222023'!A:I, CONCATENATE(""SELECT H WHERE G="", ""'"",$A83,""'"")),0),
)"),0)</f>
        <v>0</v>
      </c>
      <c r="E83" s="2">
        <v>2022</v>
      </c>
      <c r="F83" s="2">
        <v>12</v>
      </c>
    </row>
    <row r="84" customHeight="1" spans="1:6">
      <c r="A84" s="26" t="str">
        <f>IFERROR(__xludf.DUMMYFUNCTION("""COMPUTED_VALUE"""),"1.2.3.8.1.02.01.10.01")</f>
        <v>1.2.3.8.1.02.01.10.01</v>
      </c>
      <c r="B84" s="38">
        <v>44926</v>
      </c>
      <c r="C84" s="26">
        <f>APOIO!$B$2</f>
        <v>2101</v>
      </c>
      <c r="D84" s="39">
        <f>IFERROR(__xludf.DUMMYFUNCTION("SUM(
IFERROR(QUERY('Sintética 20222023'!A:I, CONCATENATE(""SELECT I WHERE A="", ""'"",$A84,""'"")),0),
IFERROR(QUERY('Sintética 20222023'!A:I, CONCATENATE(""SELECT H WHERE G="", ""'"",$A84,""'"")),0),
)"),0)</f>
        <v>0</v>
      </c>
      <c r="E84" s="2">
        <v>2022</v>
      </c>
      <c r="F84" s="2">
        <v>12</v>
      </c>
    </row>
    <row r="85" customHeight="1" spans="1:6">
      <c r="A85" s="26" t="str">
        <f>IFERROR(__xludf.DUMMYFUNCTION("""COMPUTED_VALUE"""),"1.2.3.8.1.02.01.10.02")</f>
        <v>1.2.3.8.1.02.01.10.02</v>
      </c>
      <c r="B85" s="38">
        <v>44926</v>
      </c>
      <c r="C85" s="26">
        <f>APOIO!$B$2</f>
        <v>2101</v>
      </c>
      <c r="D85" s="39">
        <f>IFERROR(__xludf.DUMMYFUNCTION("SUM(
IFERROR(QUERY('Sintética 20222023'!A:I, CONCATENATE(""SELECT I WHERE A="", ""'"",$A85,""'"")),0),
IFERROR(QUERY('Sintética 20222023'!A:I, CONCATENATE(""SELECT H WHERE G="", ""'"",$A85,""'"")),0),
)"),0)</f>
        <v>0</v>
      </c>
      <c r="E85" s="2">
        <v>2022</v>
      </c>
      <c r="F85" s="2">
        <v>12</v>
      </c>
    </row>
    <row r="86" customHeight="1" spans="1:6">
      <c r="A86" s="26" t="str">
        <f>IFERROR(__xludf.DUMMYFUNCTION("""COMPUTED_VALUE"""),"1.2.3.8.1.02.01.10.03")</f>
        <v>1.2.3.8.1.02.01.10.03</v>
      </c>
      <c r="B86" s="38">
        <v>44926</v>
      </c>
      <c r="C86" s="26">
        <f>APOIO!$B$2</f>
        <v>2101</v>
      </c>
      <c r="D86" s="39">
        <f>IFERROR(__xludf.DUMMYFUNCTION("SUM(
IFERROR(QUERY('Sintética 20222023'!A:I, CONCATENATE(""SELECT I WHERE A="", ""'"",$A86,""'"")),0),
IFERROR(QUERY('Sintética 20222023'!A:I, CONCATENATE(""SELECT H WHERE G="", ""'"",$A86,""'"")),0),
)"),0)</f>
        <v>0</v>
      </c>
      <c r="E86" s="2">
        <v>2022</v>
      </c>
      <c r="F86" s="2">
        <v>12</v>
      </c>
    </row>
    <row r="87" customHeight="1" spans="1:6">
      <c r="A87" s="26" t="str">
        <f>IFERROR(__xludf.DUMMYFUNCTION("""COMPUTED_VALUE"""),"1.2.3.8.1.02.01.11.01")</f>
        <v>1.2.3.8.1.02.01.11.01</v>
      </c>
      <c r="B87" s="38">
        <v>44926</v>
      </c>
      <c r="C87" s="26">
        <f>APOIO!$B$2</f>
        <v>2101</v>
      </c>
      <c r="D87" s="39">
        <f>IFERROR(__xludf.DUMMYFUNCTION("SUM(
IFERROR(QUERY('Sintética 20222023'!A:I, CONCATENATE(""SELECT I WHERE A="", ""'"",$A87,""'"")),0),
IFERROR(QUERY('Sintética 20222023'!A:I, CONCATENATE(""SELECT H WHERE G="", ""'"",$A87,""'"")),0),
)"),0)</f>
        <v>0</v>
      </c>
      <c r="E87" s="2">
        <v>2022</v>
      </c>
      <c r="F87" s="2">
        <v>12</v>
      </c>
    </row>
    <row r="88" customHeight="1" spans="1:6">
      <c r="A88" s="26" t="str">
        <f>IFERROR(__xludf.DUMMYFUNCTION("""COMPUTED_VALUE"""),"1.2.3.8.1.02.01.11.02")</f>
        <v>1.2.3.8.1.02.01.11.02</v>
      </c>
      <c r="B88" s="38">
        <v>44926</v>
      </c>
      <c r="C88" s="26">
        <f>APOIO!$B$2</f>
        <v>2101</v>
      </c>
      <c r="D88" s="39">
        <f>IFERROR(__xludf.DUMMYFUNCTION("SUM(
IFERROR(QUERY('Sintética 20222023'!A:I, CONCATENATE(""SELECT I WHERE A="", ""'"",$A88,""'"")),0),
IFERROR(QUERY('Sintética 20222023'!A:I, CONCATENATE(""SELECT H WHERE G="", ""'"",$A88,""'"")),0),
)"),0)</f>
        <v>0</v>
      </c>
      <c r="E88" s="2">
        <v>2022</v>
      </c>
      <c r="F88" s="2">
        <v>12</v>
      </c>
    </row>
    <row r="89" customHeight="1" spans="1:6">
      <c r="A89" s="26" t="str">
        <f>IFERROR(__xludf.DUMMYFUNCTION("""COMPUTED_VALUE"""),"1.2.3.8.1.02.01.11.03")</f>
        <v>1.2.3.8.1.02.01.11.03</v>
      </c>
      <c r="B89" s="38">
        <v>44926</v>
      </c>
      <c r="C89" s="26">
        <f>APOIO!$B$2</f>
        <v>2101</v>
      </c>
      <c r="D89" s="39">
        <f>IFERROR(__xludf.DUMMYFUNCTION("SUM(
IFERROR(QUERY('Sintética 20222023'!A:I, CONCATENATE(""SELECT I WHERE A="", ""'"",$A89,""'"")),0),
IFERROR(QUERY('Sintética 20222023'!A:I, CONCATENATE(""SELECT H WHERE G="", ""'"",$A89,""'"")),0),
)"),0)</f>
        <v>0</v>
      </c>
      <c r="E89" s="2">
        <v>2022</v>
      </c>
      <c r="F89" s="2">
        <v>12</v>
      </c>
    </row>
    <row r="90" customHeight="1" spans="1:6">
      <c r="A90" s="26" t="str">
        <f>IFERROR(__xludf.DUMMYFUNCTION("""COMPUTED_VALUE"""),"1.2.3.8.1.02.01.11.04")</f>
        <v>1.2.3.8.1.02.01.11.04</v>
      </c>
      <c r="B90" s="38">
        <v>44926</v>
      </c>
      <c r="C90" s="26">
        <f>APOIO!$B$2</f>
        <v>2101</v>
      </c>
      <c r="D90" s="39">
        <f>IFERROR(__xludf.DUMMYFUNCTION("SUM(
IFERROR(QUERY('Sintética 20222023'!A:I, CONCATENATE(""SELECT I WHERE A="", ""'"",$A90,""'"")),0),
IFERROR(QUERY('Sintética 20222023'!A:I, CONCATENATE(""SELECT H WHERE G="", ""'"",$A90,""'"")),0),
)"),0)</f>
        <v>0</v>
      </c>
      <c r="E90" s="2">
        <v>2022</v>
      </c>
      <c r="F90" s="2">
        <v>12</v>
      </c>
    </row>
    <row r="91" customHeight="1" spans="1:6">
      <c r="A91" s="26" t="str">
        <f>IFERROR(__xludf.DUMMYFUNCTION("""COMPUTED_VALUE"""),"1.2.3.8.1.02.01.11.05")</f>
        <v>1.2.3.8.1.02.01.11.05</v>
      </c>
      <c r="B91" s="38">
        <v>44926</v>
      </c>
      <c r="C91" s="26">
        <f>APOIO!$B$2</f>
        <v>2101</v>
      </c>
      <c r="D91" s="39">
        <f>IFERROR(__xludf.DUMMYFUNCTION("SUM(
IFERROR(QUERY('Sintética 20222023'!A:I, CONCATENATE(""SELECT I WHERE A="", ""'"",$A91,""'"")),0),
IFERROR(QUERY('Sintética 20222023'!A:I, CONCATENATE(""SELECT H WHERE G="", ""'"",$A91,""'"")),0),
)"),0)</f>
        <v>0</v>
      </c>
      <c r="E91" s="2">
        <v>2022</v>
      </c>
      <c r="F91" s="2">
        <v>12</v>
      </c>
    </row>
    <row r="92" customHeight="1" spans="1:6">
      <c r="A92" s="26" t="str">
        <f>IFERROR(__xludf.DUMMYFUNCTION("""COMPUTED_VALUE"""),"1.2.3.8.1.02.01.11.06")</f>
        <v>1.2.3.8.1.02.01.11.06</v>
      </c>
      <c r="B92" s="38">
        <v>44926</v>
      </c>
      <c r="C92" s="26">
        <f>APOIO!$B$2</f>
        <v>2101</v>
      </c>
      <c r="D92" s="39">
        <f>IFERROR(__xludf.DUMMYFUNCTION("SUM(
IFERROR(QUERY('Sintética 20222023'!A:I, CONCATENATE(""SELECT I WHERE A="", ""'"",$A92,""'"")),0),
IFERROR(QUERY('Sintética 20222023'!A:I, CONCATENATE(""SELECT H WHERE G="", ""'"",$A92,""'"")),0),
)"),0)</f>
        <v>0</v>
      </c>
      <c r="E92" s="2">
        <v>2022</v>
      </c>
      <c r="F92" s="2">
        <v>12</v>
      </c>
    </row>
    <row r="93" customHeight="1" spans="1:6">
      <c r="A93" s="26" t="str">
        <f>IFERROR(__xludf.DUMMYFUNCTION("""COMPUTED_VALUE"""),"1.2.3.8.1.02.01.13.01")</f>
        <v>1.2.3.8.1.02.01.13.01</v>
      </c>
      <c r="B93" s="38">
        <v>44926</v>
      </c>
      <c r="C93" s="26">
        <f>APOIO!$B$2</f>
        <v>2101</v>
      </c>
      <c r="D93" s="39">
        <f>IFERROR(__xludf.DUMMYFUNCTION("SUM(
IFERROR(QUERY('Sintética 20222023'!A:I, CONCATENATE(""SELECT I WHERE A="", ""'"",$A93,""'"")),0),
IFERROR(QUERY('Sintética 20222023'!A:I, CONCATENATE(""SELECT H WHERE G="", ""'"",$A93,""'"")),0),
)"),0)</f>
        <v>0</v>
      </c>
      <c r="E93" s="2">
        <v>2022</v>
      </c>
      <c r="F93" s="2">
        <v>12</v>
      </c>
    </row>
    <row r="94" customHeight="1" spans="1:6">
      <c r="A94" s="26" t="str">
        <f>IFERROR(__xludf.DUMMYFUNCTION("""COMPUTED_VALUE"""),"1.2.3.8.1.02.01.13.02")</f>
        <v>1.2.3.8.1.02.01.13.02</v>
      </c>
      <c r="B94" s="38">
        <v>44926</v>
      </c>
      <c r="C94" s="26">
        <f>APOIO!$B$2</f>
        <v>2101</v>
      </c>
      <c r="D94" s="39">
        <f>IFERROR(__xludf.DUMMYFUNCTION("SUM(
IFERROR(QUERY('Sintética 20222023'!A:I, CONCATENATE(""SELECT I WHERE A="", ""'"",$A94,""'"")),0),
IFERROR(QUERY('Sintética 20222023'!A:I, CONCATENATE(""SELECT H WHERE G="", ""'"",$A94,""'"")),0),
)"),0)</f>
        <v>0</v>
      </c>
      <c r="E94" s="2">
        <v>2022</v>
      </c>
      <c r="F94" s="2">
        <v>12</v>
      </c>
    </row>
    <row r="95" customHeight="1" spans="1:6">
      <c r="A95" s="26" t="str">
        <f>IFERROR(__xludf.DUMMYFUNCTION("""COMPUTED_VALUE"""),"1.2.3.8.1.02.01.14.01")</f>
        <v>1.2.3.8.1.02.01.14.01</v>
      </c>
      <c r="B95" s="38">
        <v>44926</v>
      </c>
      <c r="C95" s="26">
        <f>APOIO!$B$2</f>
        <v>2101</v>
      </c>
      <c r="D95" s="39">
        <f>IFERROR(__xludf.DUMMYFUNCTION("SUM(
IFERROR(QUERY('Sintética 20222023'!A:I, CONCATENATE(""SELECT I WHERE A="", ""'"",$A95,""'"")),0),
IFERROR(QUERY('Sintética 20222023'!A:I, CONCATENATE(""SELECT H WHERE G="", ""'"",$A95,""'"")),0),
)"),0)</f>
        <v>0</v>
      </c>
      <c r="E95" s="2">
        <v>2022</v>
      </c>
      <c r="F95" s="2">
        <v>12</v>
      </c>
    </row>
    <row r="96" customHeight="1" spans="1:6">
      <c r="A96" s="26" t="str">
        <f>IFERROR(__xludf.DUMMYFUNCTION("""COMPUTED_VALUE"""),"1.2.3.8.1.02.01.14.02")</f>
        <v>1.2.3.8.1.02.01.14.02</v>
      </c>
      <c r="B96" s="38">
        <v>44926</v>
      </c>
      <c r="C96" s="26">
        <f>APOIO!$B$2</f>
        <v>2101</v>
      </c>
      <c r="D96" s="39">
        <f>IFERROR(__xludf.DUMMYFUNCTION("SUM(
IFERROR(QUERY('Sintética 20222023'!A:I, CONCATENATE(""SELECT I WHERE A="", ""'"",$A96,""'"")),0),
IFERROR(QUERY('Sintética 20222023'!A:I, CONCATENATE(""SELECT H WHERE G="", ""'"",$A96,""'"")),0),
)"),0)</f>
        <v>0</v>
      </c>
      <c r="E96" s="2">
        <v>2022</v>
      </c>
      <c r="F96" s="2">
        <v>12</v>
      </c>
    </row>
    <row r="97" customHeight="1" spans="1:6">
      <c r="A97" s="26" t="str">
        <f>IFERROR(__xludf.DUMMYFUNCTION("""COMPUTED_VALUE"""),"1.2.3.8.1.02.01.15.01")</f>
        <v>1.2.3.8.1.02.01.15.01</v>
      </c>
      <c r="B97" s="38">
        <v>44926</v>
      </c>
      <c r="C97" s="26">
        <f>APOIO!$B$2</f>
        <v>2101</v>
      </c>
      <c r="D97" s="39">
        <f>IFERROR(__xludf.DUMMYFUNCTION("SUM(
IFERROR(QUERY('Sintética 20222023'!A:I, CONCATENATE(""SELECT I WHERE A="", ""'"",$A97,""'"")),0),
IFERROR(QUERY('Sintética 20222023'!A:I, CONCATENATE(""SELECT H WHERE G="", ""'"",$A97,""'"")),0),
)"),67121142.6559254)</f>
        <v>67121142.6559254</v>
      </c>
      <c r="E97" s="2">
        <v>2022</v>
      </c>
      <c r="F97" s="2">
        <v>12</v>
      </c>
    </row>
    <row r="98" customHeight="1" spans="1:6">
      <c r="A98" s="26" t="str">
        <f>IFERROR(__xludf.DUMMYFUNCTION("""COMPUTED_VALUE"""),"1.2.3.8.1.02.01.15.02")</f>
        <v>1.2.3.8.1.02.01.15.02</v>
      </c>
      <c r="B98" s="38">
        <v>44926</v>
      </c>
      <c r="C98" s="26">
        <f>APOIO!$B$2</f>
        <v>2101</v>
      </c>
      <c r="D98" s="39">
        <f>IFERROR(__xludf.DUMMYFUNCTION("SUM(
IFERROR(QUERY('Sintética 20222023'!A:I, CONCATENATE(""SELECT I WHERE A="", ""'"",$A98,""'"")),0),
IFERROR(QUERY('Sintética 20222023'!A:I, CONCATENATE(""SELECT H WHERE G="", ""'"",$A98,""'"")),0),
)"),3258505.072)</f>
        <v>3258505.072</v>
      </c>
      <c r="E98" s="2">
        <v>2022</v>
      </c>
      <c r="F98" s="2">
        <v>12</v>
      </c>
    </row>
    <row r="99" customHeight="1" spans="1:6">
      <c r="A99" s="26" t="str">
        <f>IFERROR(__xludf.DUMMYFUNCTION("""COMPUTED_VALUE"""),"1.2.3.8.1.02.01.16.01")</f>
        <v>1.2.3.8.1.02.01.16.01</v>
      </c>
      <c r="B99" s="38">
        <v>44926</v>
      </c>
      <c r="C99" s="26">
        <f>APOIO!$B$2</f>
        <v>2101</v>
      </c>
      <c r="D99" s="39">
        <f>IFERROR(__xludf.DUMMYFUNCTION("SUM(
IFERROR(QUERY('Sintética 20222023'!A:I, CONCATENATE(""SELECT I WHERE A="", ""'"",$A99,""'"")),0),
IFERROR(QUERY('Sintética 20222023'!A:I, CONCATENATE(""SELECT H WHERE G="", ""'"",$A99,""'"")),0),
)"),0)</f>
        <v>0</v>
      </c>
      <c r="E99" s="2">
        <v>2022</v>
      </c>
      <c r="F99" s="2">
        <v>12</v>
      </c>
    </row>
    <row r="100" customHeight="1" spans="1:6">
      <c r="A100" s="26" t="str">
        <f>IFERROR(__xludf.DUMMYFUNCTION("""COMPUTED_VALUE"""),"1.2.3.8.1.02.01.17.01")</f>
        <v>1.2.3.8.1.02.01.17.01</v>
      </c>
      <c r="B100" s="38">
        <v>44926</v>
      </c>
      <c r="C100" s="26">
        <f>APOIO!$B$2</f>
        <v>2101</v>
      </c>
      <c r="D100" s="39">
        <f>IFERROR(__xludf.DUMMYFUNCTION("SUM(
IFERROR(QUERY('Sintética 20222023'!A:I, CONCATENATE(""SELECT I WHERE A="", ""'"",$A100,""'"")),0),
IFERROR(QUERY('Sintética 20222023'!A:I, CONCATENATE(""SELECT H WHERE G="", ""'"",$A100,""'"")),0),
)"),0)</f>
        <v>0</v>
      </c>
      <c r="E100" s="2">
        <v>2022</v>
      </c>
      <c r="F100" s="2">
        <v>12</v>
      </c>
    </row>
    <row r="101" customHeight="1" spans="1:6">
      <c r="A101" s="26" t="str">
        <f>IFERROR(__xludf.DUMMYFUNCTION("""COMPUTED_VALUE"""),"1.2.3.8.1.02.01.17.02")</f>
        <v>1.2.3.8.1.02.01.17.02</v>
      </c>
      <c r="B101" s="38">
        <v>44926</v>
      </c>
      <c r="C101" s="26">
        <f>APOIO!$B$2</f>
        <v>2101</v>
      </c>
      <c r="D101" s="39">
        <f>IFERROR(__xludf.DUMMYFUNCTION("SUM(
IFERROR(QUERY('Sintética 20222023'!A:I, CONCATENATE(""SELECT I WHERE A="", ""'"",$A101,""'"")),0),
IFERROR(QUERY('Sintética 20222023'!A:I, CONCATENATE(""SELECT H WHERE G="", ""'"",$A101,""'"")),0),
)"),0)</f>
        <v>0</v>
      </c>
      <c r="E101" s="2">
        <v>2022</v>
      </c>
      <c r="F101" s="2">
        <v>12</v>
      </c>
    </row>
    <row r="102" customHeight="1" spans="1:6">
      <c r="A102" s="26" t="str">
        <f>IFERROR(__xludf.DUMMYFUNCTION("""COMPUTED_VALUE"""),"1.2.3.8.1.02.01.19.01")</f>
        <v>1.2.3.8.1.02.01.19.01</v>
      </c>
      <c r="B102" s="38">
        <v>44926</v>
      </c>
      <c r="C102" s="26">
        <f>APOIO!$B$2</f>
        <v>2101</v>
      </c>
      <c r="D102" s="39">
        <f>IFERROR(__xludf.DUMMYFUNCTION("SUM(
IFERROR(QUERY('Sintética 20222023'!A:I, CONCATENATE(""SELECT I WHERE A="", ""'"",$A102,""'"")),0),
IFERROR(QUERY('Sintética 20222023'!A:I, CONCATENATE(""SELECT H WHERE G="", ""'"",$A102,""'"")),0),
)"),0)</f>
        <v>0</v>
      </c>
      <c r="E102" s="2">
        <v>2022</v>
      </c>
      <c r="F102" s="2">
        <v>12</v>
      </c>
    </row>
    <row r="103" customHeight="1" spans="1:6">
      <c r="A103" s="26" t="str">
        <f>IFERROR(__xludf.DUMMYFUNCTION("""COMPUTED_VALUE"""),"1.2.3.8.1.02.01.19.90")</f>
        <v>1.2.3.8.1.02.01.19.90</v>
      </c>
      <c r="B103" s="38">
        <v>44926</v>
      </c>
      <c r="C103" s="26">
        <f>APOIO!$B$2</f>
        <v>2101</v>
      </c>
      <c r="D103" s="39">
        <f>IFERROR(__xludf.DUMMYFUNCTION("SUM(
IFERROR(QUERY('Sintética 20222023'!A:I, CONCATENATE(""SELECT I WHERE A="", ""'"",$A103,""'"")),0),
IFERROR(QUERY('Sintética 20222023'!A:I, CONCATENATE(""SELECT H WHERE G="", ""'"",$A103,""'"")),0),
)"),0)</f>
        <v>0</v>
      </c>
      <c r="E103" s="2">
        <v>2022</v>
      </c>
      <c r="F103" s="2">
        <v>12</v>
      </c>
    </row>
    <row r="104" customHeight="1" spans="1:6">
      <c r="A104" s="26" t="str">
        <f>IFERROR(__xludf.DUMMYFUNCTION("""COMPUTED_VALUE"""),"1.2.3.8.1.02.01.21.01")</f>
        <v>1.2.3.8.1.02.01.21.01</v>
      </c>
      <c r="B104" s="38">
        <v>44926</v>
      </c>
      <c r="C104" s="26">
        <f>APOIO!$B$2</f>
        <v>2101</v>
      </c>
      <c r="D104" s="39">
        <f>IFERROR(__xludf.DUMMYFUNCTION("SUM(
IFERROR(QUERY('Sintética 20222023'!A:I, CONCATENATE(""SELECT I WHERE A="", ""'"",$A104,""'"")),0),
IFERROR(QUERY('Sintética 20222023'!A:I, CONCATENATE(""SELECT H WHERE G="", ""'"",$A104,""'"")),0),
)"),387450)</f>
        <v>387450</v>
      </c>
      <c r="E104" s="2">
        <v>2022</v>
      </c>
      <c r="F104" s="2">
        <v>12</v>
      </c>
    </row>
    <row r="105" customHeight="1" spans="1:6">
      <c r="A105" s="26" t="str">
        <f>IFERROR(__xludf.DUMMYFUNCTION("""COMPUTED_VALUE"""),"1.2.3.8.1.02.01.22.01")</f>
        <v>1.2.3.8.1.02.01.22.01</v>
      </c>
      <c r="B105" s="38">
        <v>44926</v>
      </c>
      <c r="C105" s="26">
        <f>APOIO!$B$2</f>
        <v>2101</v>
      </c>
      <c r="D105" s="39">
        <f>IFERROR(__xludf.DUMMYFUNCTION("SUM(
IFERROR(QUERY('Sintética 20222023'!A:I, CONCATENATE(""SELECT I WHERE A="", ""'"",$A105,""'"")),0),
IFERROR(QUERY('Sintética 20222023'!A:I, CONCATENATE(""SELECT H WHERE G="", ""'"",$A105,""'"")),0),
)"),0)</f>
        <v>0</v>
      </c>
      <c r="E105" s="2">
        <v>2022</v>
      </c>
      <c r="F105" s="2">
        <v>12</v>
      </c>
    </row>
    <row r="106" customHeight="1" spans="1:6">
      <c r="A106" s="26" t="str">
        <f>IFERROR(__xludf.DUMMYFUNCTION("""COMPUTED_VALUE"""),"1.2.3.8.1.02.01.22.02")</f>
        <v>1.2.3.8.1.02.01.22.02</v>
      </c>
      <c r="B106" s="38">
        <v>44926</v>
      </c>
      <c r="C106" s="26">
        <f>APOIO!$B$2</f>
        <v>2101</v>
      </c>
      <c r="D106" s="39">
        <f>IFERROR(__xludf.DUMMYFUNCTION("SUM(
IFERROR(QUERY('Sintética 20222023'!A:I, CONCATENATE(""SELECT I WHERE A="", ""'"",$A106,""'"")),0),
IFERROR(QUERY('Sintética 20222023'!A:I, CONCATENATE(""SELECT H WHERE G="", ""'"",$A106,""'"")),0),
)"),0)</f>
        <v>0</v>
      </c>
      <c r="E106" s="2">
        <v>2022</v>
      </c>
      <c r="F106" s="2">
        <v>12</v>
      </c>
    </row>
    <row r="107" customHeight="1" spans="1:6">
      <c r="A107" s="26" t="str">
        <f>IFERROR(__xludf.DUMMYFUNCTION("""COMPUTED_VALUE"""),"1.2.3.8.1.02.01.98.00")</f>
        <v>1.2.3.8.1.02.01.98.00</v>
      </c>
      <c r="B107" s="38">
        <v>44926</v>
      </c>
      <c r="C107" s="26">
        <f>APOIO!$B$2</f>
        <v>2101</v>
      </c>
      <c r="D107" s="39">
        <f>IFERROR(__xludf.DUMMYFUNCTION("SUM(
IFERROR(QUERY('Sintética 20222023'!A:I, CONCATENATE(""SELECT I WHERE A="", ""'"",$A107,""'"")),0),
IFERROR(QUERY('Sintética 20222023'!A:I, CONCATENATE(""SELECT H WHERE G="", ""'"",$A107,""'"")),0),
)"),0)</f>
        <v>0</v>
      </c>
      <c r="E107" s="2">
        <v>2022</v>
      </c>
      <c r="F107" s="2">
        <v>12</v>
      </c>
    </row>
    <row r="108" customHeight="1" spans="1:6">
      <c r="A108" s="26" t="str">
        <f>IFERROR(__xludf.DUMMYFUNCTION("""COMPUTED_VALUE"""),"1.2.3.8.1.02.01.98.01")</f>
        <v>1.2.3.8.1.02.01.98.01</v>
      </c>
      <c r="B108" s="38">
        <v>44926</v>
      </c>
      <c r="C108" s="26">
        <f>APOIO!$B$2</f>
        <v>2101</v>
      </c>
      <c r="D108" s="39">
        <f>IFERROR(__xludf.DUMMYFUNCTION("SUM(
IFERROR(QUERY('Sintética 20222023'!A:I, CONCATENATE(""SELECT I WHERE A="", ""'"",$A108,""'"")),0),
IFERROR(QUERY('Sintética 20222023'!A:I, CONCATENATE(""SELECT H WHERE G="", ""'"",$A108,""'"")),0),
)"),0)</f>
        <v>0</v>
      </c>
      <c r="E108" s="2">
        <v>2022</v>
      </c>
      <c r="F108" s="2">
        <v>12</v>
      </c>
    </row>
    <row r="109" customHeight="1" spans="1:6">
      <c r="A109" s="26" t="str">
        <f>IFERROR(__xludf.DUMMYFUNCTION("""COMPUTED_VALUE"""),"1.2.3.8.1.02.01.98.02")</f>
        <v>1.2.3.8.1.02.01.98.02</v>
      </c>
      <c r="B109" s="38">
        <v>44926</v>
      </c>
      <c r="C109" s="26">
        <f>APOIO!$B$2</f>
        <v>2101</v>
      </c>
      <c r="D109" s="39">
        <f>IFERROR(__xludf.DUMMYFUNCTION("SUM(
IFERROR(QUERY('Sintética 20222023'!A:I, CONCATENATE(""SELECT I WHERE A="", ""'"",$A109,""'"")),0),
IFERROR(QUERY('Sintética 20222023'!A:I, CONCATENATE(""SELECT H WHERE G="", ""'"",$A109,""'"")),0),
)"),0)</f>
        <v>0</v>
      </c>
      <c r="E109" s="2">
        <v>2022</v>
      </c>
      <c r="F109" s="2">
        <v>12</v>
      </c>
    </row>
    <row r="110" customHeight="1" spans="1:6">
      <c r="A110" s="26" t="str">
        <f>IFERROR(__xludf.DUMMYFUNCTION("""COMPUTED_VALUE"""),"1.2.3.8.1.02.01.98.03")</f>
        <v>1.2.3.8.1.02.01.98.03</v>
      </c>
      <c r="B110" s="38">
        <v>44926</v>
      </c>
      <c r="C110" s="26">
        <f>APOIO!$B$2</f>
        <v>2101</v>
      </c>
      <c r="D110" s="39">
        <f>IFERROR(__xludf.DUMMYFUNCTION("SUM(
IFERROR(QUERY('Sintética 20222023'!A:I, CONCATENATE(""SELECT I WHERE A="", ""'"",$A110,""'"")),0),
IFERROR(QUERY('Sintética 20222023'!A:I, CONCATENATE(""SELECT H WHERE G="", ""'"",$A110,""'"")),0),
)"),0)</f>
        <v>0</v>
      </c>
      <c r="E110" s="2">
        <v>2022</v>
      </c>
      <c r="F110" s="2">
        <v>12</v>
      </c>
    </row>
    <row r="111" customHeight="1" spans="1:6">
      <c r="A111" s="26" t="str">
        <f>IFERROR(__xludf.DUMMYFUNCTION("""COMPUTED_VALUE"""),"1.2.3.8.1.02.01.98.09")</f>
        <v>1.2.3.8.1.02.01.98.09</v>
      </c>
      <c r="B111" s="38">
        <v>44926</v>
      </c>
      <c r="C111" s="26">
        <f>APOIO!$B$2</f>
        <v>2101</v>
      </c>
      <c r="D111" s="39">
        <f>IFERROR(__xludf.DUMMYFUNCTION("SUM(
IFERROR(QUERY('Sintética 20222023'!A:I, CONCATENATE(""SELECT I WHERE A="", ""'"",$A111,""'"")),0),
IFERROR(QUERY('Sintética 20222023'!A:I, CONCATENATE(""SELECT H WHERE G="", ""'"",$A111,""'"")),0),
)"),0)</f>
        <v>0</v>
      </c>
      <c r="E111" s="2">
        <v>2022</v>
      </c>
      <c r="F111" s="2">
        <v>12</v>
      </c>
    </row>
    <row r="112" customHeight="1" spans="1:6">
      <c r="A112" s="26" t="str">
        <f>IFERROR(__xludf.DUMMYFUNCTION("""COMPUTED_VALUE"""),"1.2.3.8.1.02.01.98.10")</f>
        <v>1.2.3.8.1.02.01.98.10</v>
      </c>
      <c r="B112" s="38">
        <v>44926</v>
      </c>
      <c r="C112" s="26">
        <f>APOIO!$B$2</f>
        <v>2101</v>
      </c>
      <c r="D112" s="39">
        <f>IFERROR(__xludf.DUMMYFUNCTION("SUM(
IFERROR(QUERY('Sintética 20222023'!A:I, CONCATENATE(""SELECT I WHERE A="", ""'"",$A112,""'"")),0),
IFERROR(QUERY('Sintética 20222023'!A:I, CONCATENATE(""SELECT H WHERE G="", ""'"",$A112,""'"")),0),
)"),9621384.564)</f>
        <v>9621384.564</v>
      </c>
      <c r="E112" s="2">
        <v>2022</v>
      </c>
      <c r="F112" s="2">
        <v>12</v>
      </c>
    </row>
    <row r="113" customHeight="1" spans="1:6">
      <c r="A113" s="26" t="str">
        <f>IFERROR(__xludf.DUMMYFUNCTION("""COMPUTED_VALUE"""),"1.2.3.8.1.02.04.01.01")</f>
        <v>1.2.3.8.1.02.04.01.01</v>
      </c>
      <c r="B113" s="38">
        <v>44926</v>
      </c>
      <c r="C113" s="26">
        <f>APOIO!$B$2</f>
        <v>2101</v>
      </c>
      <c r="D113" s="39">
        <f>IFERROR(__xludf.DUMMYFUNCTION("SUM(
IFERROR(QUERY('Sintética 20222023'!A:I, CONCATENATE(""SELECT I WHERE A="", ""'"",$A113,""'"")),0),
IFERROR(QUERY('Sintética 20222023'!A:I, CONCATENATE(""SELECT H WHERE G="", ""'"",$A113,""'"")),0),
)"),1330756)</f>
        <v>1330756</v>
      </c>
      <c r="E113" s="2">
        <v>2022</v>
      </c>
      <c r="F113" s="2">
        <v>12</v>
      </c>
    </row>
    <row r="114" customHeight="1" spans="1:6">
      <c r="A114" s="26" t="str">
        <f>IFERROR(__xludf.DUMMYFUNCTION("""COMPUTED_VALUE"""),"1.2.3.8.1.02.04.02.01")</f>
        <v>1.2.3.8.1.02.04.02.01</v>
      </c>
      <c r="B114" s="38">
        <v>44926</v>
      </c>
      <c r="C114" s="26">
        <f>APOIO!$B$2</f>
        <v>2101</v>
      </c>
      <c r="D114" s="39">
        <f>IFERROR(__xludf.DUMMYFUNCTION("SUM(
IFERROR(QUERY('Sintética 20222023'!A:I, CONCATENATE(""SELECT I WHERE A="", ""'"",$A114,""'"")),0),
IFERROR(QUERY('Sintética 20222023'!A:I, CONCATENATE(""SELECT H WHERE G="", ""'"",$A114,""'"")),0),
)"),0)</f>
        <v>0</v>
      </c>
      <c r="E114" s="2">
        <v>2022</v>
      </c>
      <c r="F114" s="2">
        <v>12</v>
      </c>
    </row>
    <row r="115" customHeight="1" spans="1:6">
      <c r="A115" s="26" t="str">
        <f>IFERROR(__xludf.DUMMYFUNCTION("""COMPUTED_VALUE"""),"1.2.3.8.1.02.04.04.01")</f>
        <v>1.2.3.8.1.02.04.04.01</v>
      </c>
      <c r="B115" s="38">
        <v>44926</v>
      </c>
      <c r="C115" s="26">
        <f>APOIO!$B$2</f>
        <v>2101</v>
      </c>
      <c r="D115" s="39">
        <f>IFERROR(__xludf.DUMMYFUNCTION("SUM(
IFERROR(QUERY('Sintética 20222023'!A:I, CONCATENATE(""SELECT I WHERE A="", ""'"",$A115,""'"")),0),
IFERROR(QUERY('Sintética 20222023'!A:I, CONCATENATE(""SELECT H WHERE G="", ""'"",$A115,""'"")),0),
)"),0)</f>
        <v>0</v>
      </c>
      <c r="E115" s="2">
        <v>2022</v>
      </c>
      <c r="F115" s="2">
        <v>12</v>
      </c>
    </row>
    <row r="116" customHeight="1" spans="1:6">
      <c r="A116" s="26" t="str">
        <f>IFERROR(__xludf.DUMMYFUNCTION("""COMPUTED_VALUE"""),"1.2.3.8.1.02.04.07.01")</f>
        <v>1.2.3.8.1.02.04.07.01</v>
      </c>
      <c r="B116" s="38">
        <v>44926</v>
      </c>
      <c r="C116" s="26">
        <f>APOIO!$B$2</f>
        <v>2101</v>
      </c>
      <c r="D116" s="39">
        <f>IFERROR(__xludf.DUMMYFUNCTION("SUM(
IFERROR(QUERY('Sintética 20222023'!A:I, CONCATENATE(""SELECT I WHERE A="", ""'"",$A116,""'"")),0),
IFERROR(QUERY('Sintética 20222023'!A:I, CONCATENATE(""SELECT H WHERE G="", ""'"",$A116,""'"")),0),
)"),0)</f>
        <v>0</v>
      </c>
      <c r="E116" s="2">
        <v>2022</v>
      </c>
      <c r="F116" s="2">
        <v>12</v>
      </c>
    </row>
    <row r="117" customHeight="1" spans="1:6">
      <c r="A117" s="26" t="str">
        <f>IFERROR(__xludf.DUMMYFUNCTION("""COMPUTED_VALUE"""),"1.2.3.8.1.02.04.08.01")</f>
        <v>1.2.3.8.1.02.04.08.01</v>
      </c>
      <c r="B117" s="38">
        <v>44926</v>
      </c>
      <c r="C117" s="26">
        <f>APOIO!$B$2</f>
        <v>2101</v>
      </c>
      <c r="D117" s="39">
        <f>IFERROR(__xludf.DUMMYFUNCTION("SUM(
IFERROR(QUERY('Sintética 20222023'!A:I, CONCATENATE(""SELECT I WHERE A="", ""'"",$A117,""'"")),0),
IFERROR(QUERY('Sintética 20222023'!A:I, CONCATENATE(""SELECT H WHERE G="", ""'"",$A117,""'"")),0),
)"),0)</f>
        <v>0</v>
      </c>
      <c r="E117" s="2">
        <v>2022</v>
      </c>
      <c r="F117" s="2">
        <v>12</v>
      </c>
    </row>
    <row r="118" customHeight="1" spans="1:6">
      <c r="A118" s="26" t="str">
        <f>IFERROR(__xludf.DUMMYFUNCTION("""COMPUTED_VALUE"""),"1.2.3.8.1.02.04.09.01")</f>
        <v>1.2.3.8.1.02.04.09.01</v>
      </c>
      <c r="B118" s="38">
        <v>44926</v>
      </c>
      <c r="C118" s="26">
        <f>APOIO!$B$2</f>
        <v>2101</v>
      </c>
      <c r="D118" s="39">
        <f>IFERROR(__xludf.DUMMYFUNCTION("SUM(
IFERROR(QUERY('Sintética 20222023'!A:I, CONCATENATE(""SELECT I WHERE A="", ""'"",$A118,""'"")),0),
IFERROR(QUERY('Sintética 20222023'!A:I, CONCATENATE(""SELECT H WHERE G="", ""'"",$A118,""'"")),0),
)"),0)</f>
        <v>0</v>
      </c>
      <c r="E118" s="2">
        <v>2022</v>
      </c>
      <c r="F118" s="2">
        <v>12</v>
      </c>
    </row>
    <row r="119" customHeight="1" spans="1:6">
      <c r="A119" s="26" t="str">
        <f>IFERROR(__xludf.DUMMYFUNCTION("""COMPUTED_VALUE"""),"1.2.3.8.1.02.04.12.01")</f>
        <v>1.2.3.8.1.02.04.12.01</v>
      </c>
      <c r="B119" s="38">
        <v>44926</v>
      </c>
      <c r="C119" s="26">
        <f>APOIO!$B$2</f>
        <v>2101</v>
      </c>
      <c r="D119" s="39">
        <f>IFERROR(__xludf.DUMMYFUNCTION("SUM(
IFERROR(QUERY('Sintética 20222023'!A:I, CONCATENATE(""SELECT I WHERE A="", ""'"",$A119,""'"")),0),
IFERROR(QUERY('Sintética 20222023'!A:I, CONCATENATE(""SELECT H WHERE G="", ""'"",$A119,""'"")),0),
)"),0)</f>
        <v>0</v>
      </c>
      <c r="E119" s="2">
        <v>2022</v>
      </c>
      <c r="F119" s="2">
        <v>12</v>
      </c>
    </row>
    <row r="120" customHeight="1" spans="1:6">
      <c r="A120" s="26" t="str">
        <f>IFERROR(__xludf.DUMMYFUNCTION("""COMPUTED_VALUE"""),"1.2.3.8.1.02.04.13.01")</f>
        <v>1.2.3.8.1.02.04.13.01</v>
      </c>
      <c r="B120" s="38">
        <v>44926</v>
      </c>
      <c r="C120" s="26">
        <f>APOIO!$B$2</f>
        <v>2101</v>
      </c>
      <c r="D120" s="39">
        <f>IFERROR(__xludf.DUMMYFUNCTION("SUM(
IFERROR(QUERY('Sintética 20222023'!A:I, CONCATENATE(""SELECT I WHERE A="", ""'"",$A120,""'"")),0),
IFERROR(QUERY('Sintética 20222023'!A:I, CONCATENATE(""SELECT H WHERE G="", ""'"",$A120,""'"")),0),
)"),0)</f>
        <v>0</v>
      </c>
      <c r="E120" s="2">
        <v>2022</v>
      </c>
      <c r="F120" s="2">
        <v>12</v>
      </c>
    </row>
    <row r="121" customHeight="1" spans="1:6">
      <c r="A121" s="26" t="str">
        <f>IFERROR(__xludf.DUMMYFUNCTION("""COMPUTED_VALUE"""),"1.2.3.8.1.02.04.14.01")</f>
        <v>1.2.3.8.1.02.04.14.01</v>
      </c>
      <c r="B121" s="38">
        <v>44926</v>
      </c>
      <c r="C121" s="26">
        <f>APOIO!$B$2</f>
        <v>2101</v>
      </c>
      <c r="D121" s="39">
        <f>IFERROR(__xludf.DUMMYFUNCTION("SUM(
IFERROR(QUERY('Sintética 20222023'!A:I, CONCATENATE(""SELECT I WHERE A="", ""'"",$A121,""'"")),0),
IFERROR(QUERY('Sintética 20222023'!A:I, CONCATENATE(""SELECT H WHERE G="", ""'"",$A121,""'"")),0),
)"),0)</f>
        <v>0</v>
      </c>
      <c r="E121" s="2">
        <v>2022</v>
      </c>
      <c r="F121" s="2">
        <v>12</v>
      </c>
    </row>
    <row r="122" customHeight="1" spans="1:6">
      <c r="A122" s="26" t="str">
        <f>IFERROR(__xludf.DUMMYFUNCTION("""COMPUTED_VALUE"""),"1.2.3.8.1.02.04.16.01")</f>
        <v>1.2.3.8.1.02.04.16.01</v>
      </c>
      <c r="B122" s="38">
        <v>44926</v>
      </c>
      <c r="C122" s="26">
        <f>APOIO!$B$2</f>
        <v>2101</v>
      </c>
      <c r="D122" s="39">
        <f>IFERROR(__xludf.DUMMYFUNCTION("SUM(
IFERROR(QUERY('Sintética 20222023'!A:I, CONCATENATE(""SELECT I WHERE A="", ""'"",$A122,""'"")),0),
IFERROR(QUERY('Sintética 20222023'!A:I, CONCATENATE(""SELECT H WHERE G="", ""'"",$A122,""'"")),0),
)"),0)</f>
        <v>0</v>
      </c>
      <c r="E122" s="2">
        <v>2022</v>
      </c>
      <c r="F122" s="2">
        <v>12</v>
      </c>
    </row>
    <row r="123" customHeight="1" spans="1:6">
      <c r="A123" s="26" t="str">
        <f>IFERROR(__xludf.DUMMYFUNCTION("""COMPUTED_VALUE"""),"1.2.3.8.1.02.04.18.01")</f>
        <v>1.2.3.8.1.02.04.18.01</v>
      </c>
      <c r="B123" s="38">
        <v>44926</v>
      </c>
      <c r="C123" s="26">
        <f>APOIO!$B$2</f>
        <v>2101</v>
      </c>
      <c r="D123" s="39">
        <f>IFERROR(__xludf.DUMMYFUNCTION("SUM(
IFERROR(QUERY('Sintética 20222023'!A:I, CONCATENATE(""SELECT I WHERE A="", ""'"",$A123,""'"")),0),
IFERROR(QUERY('Sintética 20222023'!A:I, CONCATENATE(""SELECT H WHERE G="", ""'"",$A123,""'"")),0),
)"),0)</f>
        <v>0</v>
      </c>
      <c r="E123" s="2">
        <v>2022</v>
      </c>
      <c r="F123" s="2">
        <v>12</v>
      </c>
    </row>
    <row r="124" customHeight="1" spans="1:6">
      <c r="A124" s="26" t="str">
        <f>IFERROR(__xludf.DUMMYFUNCTION("""COMPUTED_VALUE"""),"1.2.3.8.1.02.05.03.01")</f>
        <v>1.2.3.8.1.02.05.03.01</v>
      </c>
      <c r="B124" s="38">
        <v>44926</v>
      </c>
      <c r="C124" s="26">
        <f>APOIO!$B$2</f>
        <v>2101</v>
      </c>
      <c r="D124" s="39">
        <f>IFERROR(__xludf.DUMMYFUNCTION("SUM(
IFERROR(QUERY('Sintética 20222023'!A:I, CONCATENATE(""SELECT I WHERE A="", ""'"",$A124,""'"")),0),
IFERROR(QUERY('Sintética 20222023'!A:I, CONCATENATE(""SELECT H WHERE G="", ""'"",$A124,""'"")),0),
)"),0)</f>
        <v>0</v>
      </c>
      <c r="E124" s="2">
        <v>2022</v>
      </c>
      <c r="F124" s="2">
        <v>12</v>
      </c>
    </row>
    <row r="125" customHeight="1" spans="1:6">
      <c r="A125" s="26" t="str">
        <f>IFERROR(__xludf.DUMMYFUNCTION("""COMPUTED_VALUE"""),"1.2.3.8.1.02.05.04.01")</f>
        <v>1.2.3.8.1.02.05.04.01</v>
      </c>
      <c r="B125" s="38">
        <v>44926</v>
      </c>
      <c r="C125" s="26">
        <f>APOIO!$B$2</f>
        <v>2101</v>
      </c>
      <c r="D125" s="39">
        <f>IFERROR(__xludf.DUMMYFUNCTION("SUM(
IFERROR(QUERY('Sintética 20222023'!A:I, CONCATENATE(""SELECT I WHERE A="", ""'"",$A125,""'"")),0),
IFERROR(QUERY('Sintética 20222023'!A:I, CONCATENATE(""SELECT H WHERE G="", ""'"",$A125,""'"")),0),
)"),0)</f>
        <v>0</v>
      </c>
      <c r="E125" s="2">
        <v>2022</v>
      </c>
      <c r="F125" s="2">
        <v>12</v>
      </c>
    </row>
    <row r="126" customHeight="1" spans="1:6">
      <c r="A126" s="26" t="str">
        <f>IFERROR(__xludf.DUMMYFUNCTION("""COMPUTED_VALUE"""),"1.2.3.8.1.02.05.05.01")</f>
        <v>1.2.3.8.1.02.05.05.01</v>
      </c>
      <c r="B126" s="38">
        <v>44926</v>
      </c>
      <c r="C126" s="26">
        <f>APOIO!$B$2</f>
        <v>2101</v>
      </c>
      <c r="D126" s="39">
        <f>IFERROR(__xludf.DUMMYFUNCTION("SUM(
IFERROR(QUERY('Sintética 20222023'!A:I, CONCATENATE(""SELECT I WHERE A="", ""'"",$A126,""'"")),0),
IFERROR(QUERY('Sintética 20222023'!A:I, CONCATENATE(""SELECT H WHERE G="", ""'"",$A126,""'"")),0),
)"),0)</f>
        <v>0</v>
      </c>
      <c r="E126" s="2">
        <v>2022</v>
      </c>
      <c r="F126" s="2">
        <v>12</v>
      </c>
    </row>
    <row r="127" customHeight="1" spans="1:6">
      <c r="A127" s="26" t="str">
        <f>IFERROR(__xludf.DUMMYFUNCTION("""COMPUTED_VALUE"""),"1.2.3.8.1.02.05.09.01")</f>
        <v>1.2.3.8.1.02.05.09.01</v>
      </c>
      <c r="B127" s="38">
        <v>44926</v>
      </c>
      <c r="C127" s="26">
        <f>APOIO!$B$2</f>
        <v>2101</v>
      </c>
      <c r="D127" s="39">
        <f>IFERROR(__xludf.DUMMYFUNCTION("SUM(
IFERROR(QUERY('Sintética 20222023'!A:I, CONCATENATE(""SELECT I WHERE A="", ""'"",$A127,""'"")),0),
IFERROR(QUERY('Sintética 20222023'!A:I, CONCATENATE(""SELECT H WHERE G="", ""'"",$A127,""'"")),0),
)"),0)</f>
        <v>0</v>
      </c>
      <c r="E127" s="2">
        <v>2022</v>
      </c>
      <c r="F127" s="2">
        <v>12</v>
      </c>
    </row>
    <row r="128" customHeight="1" spans="1:6">
      <c r="A128" s="26" t="str">
        <f>IFERROR(__xludf.DUMMYFUNCTION("""COMPUTED_VALUE"""),"1.2.3.8.1.02.06.01.01")</f>
        <v>1.2.3.8.1.02.06.01.01</v>
      </c>
      <c r="B128" s="38">
        <v>44926</v>
      </c>
      <c r="C128" s="26">
        <f>APOIO!$B$2</f>
        <v>2101</v>
      </c>
      <c r="D128" s="39">
        <f>IFERROR(__xludf.DUMMYFUNCTION("SUM(
IFERROR(QUERY('Sintética 20222023'!A:I, CONCATENATE(""SELECT I WHERE A="", ""'"",$A128,""'"")),0),
IFERROR(QUERY('Sintética 20222023'!A:I, CONCATENATE(""SELECT H WHERE G="", ""'"",$A128,""'"")),0),
)"),0)</f>
        <v>0</v>
      </c>
      <c r="E128" s="2">
        <v>2022</v>
      </c>
      <c r="F128" s="2">
        <v>12</v>
      </c>
    </row>
    <row r="129" customHeight="1" spans="1:6">
      <c r="A129" s="27" t="str">
        <f>IFERROR(__xludf.DUMMYFUNCTION("""COMPUTED_VALUE"""),"1.2.3.8.1.02.06.01.02")</f>
        <v>1.2.3.8.1.02.06.01.02</v>
      </c>
      <c r="B129" s="38">
        <v>44926</v>
      </c>
      <c r="C129" s="26">
        <f>APOIO!$B$2</f>
        <v>2101</v>
      </c>
      <c r="D129" s="39">
        <f>IFERROR(__xludf.DUMMYFUNCTION("SUM(
IFERROR(QUERY('Sintética 20222023'!A:I, CONCATENATE(""SELECT I WHERE A="", ""'"",$A129,""'"")),0),
IFERROR(QUERY('Sintética 20222023'!A:I, CONCATENATE(""SELECT H WHERE G="", ""'"",$A129,""'"")),0),
)"),0)</f>
        <v>0</v>
      </c>
      <c r="E129" s="2">
        <v>2022</v>
      </c>
      <c r="F129" s="2">
        <v>12</v>
      </c>
    </row>
  </sheetData>
  <autoFilter ref="A1:F129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</sheetPr>
  <dimension ref="A1:M254"/>
  <sheetViews>
    <sheetView workbookViewId="0">
      <selection activeCell="A1" sqref="A1"/>
    </sheetView>
  </sheetViews>
  <sheetFormatPr defaultColWidth="12.6285714285714" defaultRowHeight="15.75" customHeight="1"/>
  <cols>
    <col min="1" max="1" width="32.752380952381" customWidth="1"/>
    <col min="2" max="2" width="17.1333333333333" customWidth="1"/>
    <col min="4" max="4" width="19.3809523809524" customWidth="1"/>
    <col min="5" max="6" width="19.247619047619" customWidth="1"/>
    <col min="12" max="12" width="15.8761904761905" customWidth="1"/>
    <col min="13" max="13" width="17.6285714285714" customWidth="1"/>
    <col min="14" max="14" width="20.247619047619" customWidth="1"/>
  </cols>
  <sheetData>
    <row r="1" ht="60" spans="1:12">
      <c r="A1" s="6" t="s">
        <v>154</v>
      </c>
      <c r="B1" s="7" t="s">
        <v>150</v>
      </c>
      <c r="C1" s="8" t="s">
        <v>155</v>
      </c>
      <c r="D1" s="8" t="s">
        <v>156</v>
      </c>
      <c r="E1" s="8" t="s">
        <v>157</v>
      </c>
      <c r="F1" s="8" t="s">
        <v>158</v>
      </c>
      <c r="G1" s="9" t="s">
        <v>159</v>
      </c>
      <c r="I1" s="9" t="s">
        <v>4</v>
      </c>
      <c r="J1" s="9" t="s">
        <v>160</v>
      </c>
      <c r="K1" s="9" t="s">
        <v>161</v>
      </c>
      <c r="L1" s="9" t="s">
        <v>162</v>
      </c>
    </row>
    <row r="2" ht="38.25" spans="1:12">
      <c r="A2" s="10" t="s">
        <v>163</v>
      </c>
      <c r="B2" s="2">
        <v>2101</v>
      </c>
      <c r="C2" s="2" t="s">
        <v>164</v>
      </c>
      <c r="D2" s="11" t="s">
        <v>165</v>
      </c>
      <c r="E2" s="12" t="s">
        <v>166</v>
      </c>
      <c r="F2" s="12" t="s">
        <v>167</v>
      </c>
      <c r="G2" s="2" t="s">
        <v>164</v>
      </c>
      <c r="I2" s="25" t="s">
        <v>168</v>
      </c>
      <c r="J2" s="25" t="s">
        <v>160</v>
      </c>
      <c r="K2" s="26" t="s">
        <v>169</v>
      </c>
      <c r="L2" s="25" t="s">
        <v>170</v>
      </c>
    </row>
    <row r="3" ht="39.75" customHeight="1" spans="2:12">
      <c r="B3" s="5"/>
      <c r="C3" s="2" t="s">
        <v>171</v>
      </c>
      <c r="D3" s="11" t="s">
        <v>172</v>
      </c>
      <c r="E3" s="12" t="s">
        <v>173</v>
      </c>
      <c r="F3" s="12" t="s">
        <v>174</v>
      </c>
      <c r="G3" s="2" t="s">
        <v>171</v>
      </c>
      <c r="I3" s="25" t="s">
        <v>115</v>
      </c>
      <c r="J3" s="25" t="s">
        <v>175</v>
      </c>
      <c r="K3" s="26" t="s">
        <v>176</v>
      </c>
      <c r="L3" s="25" t="s">
        <v>177</v>
      </c>
    </row>
    <row r="4" ht="30" spans="1:12">
      <c r="A4" s="13" t="s">
        <v>178</v>
      </c>
      <c r="D4" s="11" t="s">
        <v>179</v>
      </c>
      <c r="E4" s="12" t="s">
        <v>180</v>
      </c>
      <c r="F4" s="12" t="s">
        <v>181</v>
      </c>
      <c r="I4" s="25" t="s">
        <v>182</v>
      </c>
      <c r="J4" s="25" t="s">
        <v>183</v>
      </c>
      <c r="K4" s="27"/>
      <c r="L4" s="25" t="s">
        <v>184</v>
      </c>
    </row>
    <row r="5" ht="25.5" spans="4:12">
      <c r="D5" s="11" t="s">
        <v>185</v>
      </c>
      <c r="E5" s="12" t="s">
        <v>186</v>
      </c>
      <c r="F5" s="12" t="s">
        <v>187</v>
      </c>
      <c r="I5" s="25" t="s">
        <v>188</v>
      </c>
      <c r="J5" s="25" t="s">
        <v>189</v>
      </c>
      <c r="K5" s="27"/>
      <c r="L5" s="25" t="s">
        <v>190</v>
      </c>
    </row>
    <row r="6" ht="30" spans="1:12">
      <c r="A6" s="14" t="s">
        <v>191</v>
      </c>
      <c r="B6" s="14">
        <v>1</v>
      </c>
      <c r="D6" s="11" t="s">
        <v>192</v>
      </c>
      <c r="E6" s="12" t="s">
        <v>193</v>
      </c>
      <c r="F6" s="12" t="s">
        <v>194</v>
      </c>
      <c r="I6" s="25" t="s">
        <v>60</v>
      </c>
      <c r="J6" s="25" t="s">
        <v>195</v>
      </c>
      <c r="K6" s="27"/>
      <c r="L6" s="25" t="s">
        <v>196</v>
      </c>
    </row>
    <row r="7" ht="30" spans="1:12">
      <c r="A7" s="10" t="s">
        <v>197</v>
      </c>
      <c r="B7" s="14">
        <v>2</v>
      </c>
      <c r="D7" s="11" t="s">
        <v>198</v>
      </c>
      <c r="E7" s="12" t="s">
        <v>199</v>
      </c>
      <c r="F7" s="12" t="s">
        <v>200</v>
      </c>
      <c r="I7" s="25" t="s">
        <v>201</v>
      </c>
      <c r="J7" s="28"/>
      <c r="K7" s="27"/>
      <c r="L7" s="25" t="s">
        <v>202</v>
      </c>
    </row>
    <row r="8" ht="30" spans="1:12">
      <c r="A8" s="15" t="s">
        <v>203</v>
      </c>
      <c r="B8" s="14">
        <v>3</v>
      </c>
      <c r="D8" s="11" t="s">
        <v>204</v>
      </c>
      <c r="E8" s="12" t="s">
        <v>205</v>
      </c>
      <c r="F8" s="12" t="s">
        <v>206</v>
      </c>
      <c r="I8" s="25" t="s">
        <v>112</v>
      </c>
      <c r="J8" s="28"/>
      <c r="K8" s="27"/>
      <c r="L8" s="27"/>
    </row>
    <row r="9" ht="25.5" spans="1:12">
      <c r="A9" s="16" t="s">
        <v>207</v>
      </c>
      <c r="B9" s="17">
        <v>4</v>
      </c>
      <c r="D9" s="11" t="s">
        <v>208</v>
      </c>
      <c r="E9" s="12" t="s">
        <v>209</v>
      </c>
      <c r="F9" s="12" t="s">
        <v>210</v>
      </c>
      <c r="I9" s="25" t="s">
        <v>211</v>
      </c>
      <c r="J9" s="28"/>
      <c r="K9" s="27"/>
      <c r="L9" s="27"/>
    </row>
    <row r="10" ht="25.5" spans="4:12">
      <c r="D10" s="11" t="s">
        <v>212</v>
      </c>
      <c r="E10" s="12" t="s">
        <v>213</v>
      </c>
      <c r="F10" s="12" t="s">
        <v>214</v>
      </c>
      <c r="I10" s="25" t="s">
        <v>215</v>
      </c>
      <c r="J10" s="28"/>
      <c r="K10" s="27"/>
      <c r="L10" s="27"/>
    </row>
    <row r="11" ht="30" spans="4:12">
      <c r="D11" s="11" t="s">
        <v>216</v>
      </c>
      <c r="E11" s="12" t="s">
        <v>217</v>
      </c>
      <c r="F11" s="12" t="s">
        <v>218</v>
      </c>
      <c r="I11" s="25" t="s">
        <v>219</v>
      </c>
      <c r="J11" s="28"/>
      <c r="K11" s="27"/>
      <c r="L11" s="27"/>
    </row>
    <row r="12" ht="30" spans="4:12">
      <c r="D12" s="11" t="s">
        <v>220</v>
      </c>
      <c r="E12" s="12" t="s">
        <v>221</v>
      </c>
      <c r="F12" s="12" t="s">
        <v>222</v>
      </c>
      <c r="I12" s="25" t="s">
        <v>223</v>
      </c>
      <c r="J12" s="28"/>
      <c r="K12" s="27"/>
      <c r="L12" s="27"/>
    </row>
    <row r="13" ht="30" spans="4:12">
      <c r="D13" s="11" t="s">
        <v>224</v>
      </c>
      <c r="E13" s="12" t="s">
        <v>225</v>
      </c>
      <c r="F13" s="12" t="s">
        <v>226</v>
      </c>
      <c r="I13" s="25" t="s">
        <v>227</v>
      </c>
      <c r="J13" s="28"/>
      <c r="K13" s="27"/>
      <c r="L13" s="27"/>
    </row>
    <row r="14" ht="25.5" spans="4:12">
      <c r="D14" s="11" t="s">
        <v>228</v>
      </c>
      <c r="E14" s="12" t="s">
        <v>229</v>
      </c>
      <c r="F14" s="12" t="s">
        <v>230</v>
      </c>
      <c r="I14" s="25" t="s">
        <v>231</v>
      </c>
      <c r="J14" s="28"/>
      <c r="K14" s="27"/>
      <c r="L14" s="27"/>
    </row>
    <row r="15" ht="30" spans="4:12">
      <c r="D15" s="11" t="s">
        <v>232</v>
      </c>
      <c r="E15" s="12" t="s">
        <v>233</v>
      </c>
      <c r="F15" s="12" t="s">
        <v>234</v>
      </c>
      <c r="I15" s="25" t="s">
        <v>235</v>
      </c>
      <c r="J15" s="28"/>
      <c r="K15" s="27"/>
      <c r="L15" s="27"/>
    </row>
    <row r="16" ht="30" spans="4:12">
      <c r="D16" s="11" t="s">
        <v>236</v>
      </c>
      <c r="E16" s="12" t="s">
        <v>237</v>
      </c>
      <c r="F16" s="12" t="s">
        <v>238</v>
      </c>
      <c r="I16" s="25" t="s">
        <v>239</v>
      </c>
      <c r="J16" s="28"/>
      <c r="K16" s="27"/>
      <c r="L16" s="27"/>
    </row>
    <row r="17" ht="25.5" spans="4:12">
      <c r="D17" s="11" t="s">
        <v>240</v>
      </c>
      <c r="E17" s="12" t="s">
        <v>241</v>
      </c>
      <c r="F17" s="12" t="s">
        <v>242</v>
      </c>
      <c r="I17" s="25" t="s">
        <v>46</v>
      </c>
      <c r="J17" s="28"/>
      <c r="K17" s="27"/>
      <c r="L17" s="27"/>
    </row>
    <row r="18" ht="25.5" spans="4:12">
      <c r="D18" s="11" t="s">
        <v>243</v>
      </c>
      <c r="E18" s="12" t="s">
        <v>244</v>
      </c>
      <c r="F18" s="12" t="s">
        <v>245</v>
      </c>
      <c r="I18" s="25" t="s">
        <v>246</v>
      </c>
      <c r="J18" s="28"/>
      <c r="K18" s="27"/>
      <c r="L18" s="27"/>
    </row>
    <row r="19" ht="25.5" spans="4:12">
      <c r="D19" s="11" t="s">
        <v>247</v>
      </c>
      <c r="E19" s="12" t="s">
        <v>248</v>
      </c>
      <c r="F19" s="12" t="s">
        <v>249</v>
      </c>
      <c r="I19" s="25" t="s">
        <v>250</v>
      </c>
      <c r="J19" s="28"/>
      <c r="K19" s="27"/>
      <c r="L19" s="29"/>
    </row>
    <row r="20" ht="30" spans="4:13">
      <c r="D20" s="11" t="s">
        <v>251</v>
      </c>
      <c r="E20" s="12" t="s">
        <v>252</v>
      </c>
      <c r="F20" s="12" t="s">
        <v>253</v>
      </c>
      <c r="G20" s="18"/>
      <c r="H20" s="18"/>
      <c r="I20" s="25" t="s">
        <v>38</v>
      </c>
      <c r="J20" s="28"/>
      <c r="K20" s="29"/>
      <c r="L20" s="29"/>
      <c r="M20" s="18"/>
    </row>
    <row r="21" ht="38.25" spans="4:13">
      <c r="D21" s="19" t="s">
        <v>254</v>
      </c>
      <c r="E21" s="12" t="s">
        <v>255</v>
      </c>
      <c r="F21" s="12" t="s">
        <v>256</v>
      </c>
      <c r="G21" s="18"/>
      <c r="H21" s="18"/>
      <c r="I21" s="25" t="s">
        <v>257</v>
      </c>
      <c r="J21" s="28"/>
      <c r="K21" s="29"/>
      <c r="L21" s="29"/>
      <c r="M21" s="18"/>
    </row>
    <row r="22" ht="25.5" spans="4:13">
      <c r="D22" s="19" t="s">
        <v>258</v>
      </c>
      <c r="E22" s="12" t="s">
        <v>259</v>
      </c>
      <c r="F22" s="12" t="s">
        <v>260</v>
      </c>
      <c r="G22" s="18"/>
      <c r="H22" s="18"/>
      <c r="I22" s="25" t="s">
        <v>261</v>
      </c>
      <c r="J22" s="28"/>
      <c r="K22" s="29"/>
      <c r="L22" s="29"/>
      <c r="M22" s="18"/>
    </row>
    <row r="23" ht="63.75" spans="4:13">
      <c r="D23" s="19" t="s">
        <v>262</v>
      </c>
      <c r="E23" s="12" t="s">
        <v>263</v>
      </c>
      <c r="F23" s="12" t="s">
        <v>264</v>
      </c>
      <c r="G23" s="18"/>
      <c r="H23" s="18"/>
      <c r="I23" s="25" t="s">
        <v>76</v>
      </c>
      <c r="J23" s="28"/>
      <c r="K23" s="29"/>
      <c r="L23" s="29"/>
      <c r="M23" s="18"/>
    </row>
    <row r="24" ht="25.5" spans="4:13">
      <c r="D24" s="11" t="s">
        <v>265</v>
      </c>
      <c r="E24" s="12" t="s">
        <v>266</v>
      </c>
      <c r="F24" s="12" t="s">
        <v>267</v>
      </c>
      <c r="G24" s="18"/>
      <c r="H24" s="18"/>
      <c r="I24" s="25" t="s">
        <v>268</v>
      </c>
      <c r="J24" s="28"/>
      <c r="K24" s="29"/>
      <c r="L24" s="29"/>
      <c r="M24" s="18"/>
    </row>
    <row r="25" ht="25.5" spans="4:13">
      <c r="D25" s="11" t="s">
        <v>269</v>
      </c>
      <c r="E25" s="12" t="s">
        <v>270</v>
      </c>
      <c r="F25" s="12" t="s">
        <v>271</v>
      </c>
      <c r="G25" s="18"/>
      <c r="H25" s="18"/>
      <c r="I25" s="25" t="s">
        <v>272</v>
      </c>
      <c r="J25" s="28"/>
      <c r="K25" s="29"/>
      <c r="L25" s="29"/>
      <c r="M25" s="18"/>
    </row>
    <row r="26" ht="25.5" spans="4:13">
      <c r="D26" s="11" t="s">
        <v>273</v>
      </c>
      <c r="E26" s="12" t="s">
        <v>274</v>
      </c>
      <c r="F26" s="12" t="s">
        <v>275</v>
      </c>
      <c r="G26" s="18"/>
      <c r="H26" s="18"/>
      <c r="I26" s="25" t="s">
        <v>276</v>
      </c>
      <c r="J26" s="28"/>
      <c r="K26" s="29"/>
      <c r="L26" s="30"/>
      <c r="M26" s="18"/>
    </row>
    <row r="27" ht="25.5" spans="4:13">
      <c r="D27" s="11" t="s">
        <v>277</v>
      </c>
      <c r="E27" s="12" t="s">
        <v>278</v>
      </c>
      <c r="F27" s="12" t="s">
        <v>279</v>
      </c>
      <c r="G27" s="18"/>
      <c r="H27" s="18"/>
      <c r="I27" s="25" t="s">
        <v>280</v>
      </c>
      <c r="J27" s="28"/>
      <c r="K27" s="29"/>
      <c r="L27" s="30"/>
      <c r="M27" s="31"/>
    </row>
    <row r="28" ht="25.5" spans="4:13">
      <c r="D28" s="11" t="s">
        <v>281</v>
      </c>
      <c r="E28" s="12" t="s">
        <v>282</v>
      </c>
      <c r="F28" s="12" t="s">
        <v>283</v>
      </c>
      <c r="G28" s="18"/>
      <c r="H28" s="18"/>
      <c r="I28" s="25" t="s">
        <v>284</v>
      </c>
      <c r="J28" s="28"/>
      <c r="K28" s="29"/>
      <c r="L28" s="30"/>
      <c r="M28" s="31"/>
    </row>
    <row r="29" ht="38.25" spans="4:13">
      <c r="D29" s="11" t="s">
        <v>285</v>
      </c>
      <c r="E29" s="12" t="s">
        <v>286</v>
      </c>
      <c r="F29" s="12" t="s">
        <v>287</v>
      </c>
      <c r="G29" s="18"/>
      <c r="H29" s="18"/>
      <c r="I29" s="25" t="s">
        <v>288</v>
      </c>
      <c r="J29" s="28"/>
      <c r="K29" s="29"/>
      <c r="L29" s="29"/>
      <c r="M29" s="31"/>
    </row>
    <row r="30" ht="25.5" spans="4:13">
      <c r="D30" s="11" t="s">
        <v>289</v>
      </c>
      <c r="E30" s="12" t="s">
        <v>290</v>
      </c>
      <c r="F30" s="12" t="s">
        <v>291</v>
      </c>
      <c r="G30" s="18"/>
      <c r="H30" s="18"/>
      <c r="I30" s="25" t="s">
        <v>292</v>
      </c>
      <c r="J30" s="28"/>
      <c r="K30" s="29"/>
      <c r="L30" s="29"/>
      <c r="M30" s="18"/>
    </row>
    <row r="31" ht="25.5" spans="4:13">
      <c r="D31" s="11" t="s">
        <v>293</v>
      </c>
      <c r="E31" s="12" t="s">
        <v>294</v>
      </c>
      <c r="F31" s="12" t="s">
        <v>295</v>
      </c>
      <c r="G31" s="18"/>
      <c r="H31" s="18"/>
      <c r="I31" s="25" t="s">
        <v>296</v>
      </c>
      <c r="J31" s="28"/>
      <c r="K31" s="29"/>
      <c r="L31" s="29"/>
      <c r="M31" s="18"/>
    </row>
    <row r="32" ht="25.5" spans="4:13">
      <c r="D32" s="11" t="s">
        <v>297</v>
      </c>
      <c r="E32" s="12" t="s">
        <v>298</v>
      </c>
      <c r="F32" s="12" t="s">
        <v>299</v>
      </c>
      <c r="G32" s="18"/>
      <c r="H32" s="18"/>
      <c r="I32" s="25" t="s">
        <v>300</v>
      </c>
      <c r="J32" s="28"/>
      <c r="K32" s="29"/>
      <c r="L32" s="29"/>
      <c r="M32" s="18"/>
    </row>
    <row r="33" ht="38.25" spans="4:13">
      <c r="D33" s="11" t="s">
        <v>301</v>
      </c>
      <c r="E33" s="12" t="s">
        <v>302</v>
      </c>
      <c r="F33" s="12" t="s">
        <v>303</v>
      </c>
      <c r="G33" s="18"/>
      <c r="H33" s="18"/>
      <c r="I33" s="25" t="s">
        <v>304</v>
      </c>
      <c r="J33" s="28"/>
      <c r="K33" s="29"/>
      <c r="L33" s="29"/>
      <c r="M33" s="18"/>
    </row>
    <row r="34" ht="51" spans="4:13">
      <c r="D34" s="11" t="s">
        <v>305</v>
      </c>
      <c r="E34" s="12" t="s">
        <v>306</v>
      </c>
      <c r="F34" s="12" t="s">
        <v>307</v>
      </c>
      <c r="G34" s="18"/>
      <c r="H34" s="18"/>
      <c r="I34" s="25" t="s">
        <v>308</v>
      </c>
      <c r="J34" s="28"/>
      <c r="K34" s="29"/>
      <c r="L34" s="29"/>
      <c r="M34" s="18"/>
    </row>
    <row r="35" ht="38.25" spans="4:13">
      <c r="D35" s="11" t="s">
        <v>309</v>
      </c>
      <c r="E35" s="12" t="s">
        <v>310</v>
      </c>
      <c r="F35" s="12" t="s">
        <v>311</v>
      </c>
      <c r="G35" s="18"/>
      <c r="H35" s="18"/>
      <c r="I35" s="25" t="s">
        <v>312</v>
      </c>
      <c r="J35" s="28"/>
      <c r="K35" s="29"/>
      <c r="L35" s="27"/>
      <c r="M35" s="18"/>
    </row>
    <row r="36" ht="38.25" spans="4:12">
      <c r="D36" s="11" t="s">
        <v>313</v>
      </c>
      <c r="E36" s="12" t="s">
        <v>314</v>
      </c>
      <c r="F36" s="12" t="s">
        <v>315</v>
      </c>
      <c r="I36" s="25" t="s">
        <v>316</v>
      </c>
      <c r="J36" s="28"/>
      <c r="K36" s="27"/>
      <c r="L36" s="27"/>
    </row>
    <row r="37" ht="25.5" spans="4:12">
      <c r="D37" s="11" t="s">
        <v>317</v>
      </c>
      <c r="E37" s="12" t="s">
        <v>318</v>
      </c>
      <c r="F37" s="12" t="s">
        <v>319</v>
      </c>
      <c r="I37" s="25" t="s">
        <v>320</v>
      </c>
      <c r="J37" s="28"/>
      <c r="K37" s="27"/>
      <c r="L37" s="27"/>
    </row>
    <row r="38" ht="51" spans="4:12">
      <c r="D38" s="11" t="s">
        <v>321</v>
      </c>
      <c r="E38" s="12" t="s">
        <v>322</v>
      </c>
      <c r="F38" s="12" t="s">
        <v>323</v>
      </c>
      <c r="I38" s="25" t="s">
        <v>324</v>
      </c>
      <c r="J38" s="28"/>
      <c r="K38" s="27"/>
      <c r="L38" s="27"/>
    </row>
    <row r="39" ht="63.75" spans="4:12">
      <c r="D39" s="11" t="s">
        <v>325</v>
      </c>
      <c r="E39" s="12" t="s">
        <v>326</v>
      </c>
      <c r="F39" s="12" t="s">
        <v>327</v>
      </c>
      <c r="I39" s="25" t="s">
        <v>328</v>
      </c>
      <c r="J39" s="28"/>
      <c r="K39" s="27"/>
      <c r="L39" s="27"/>
    </row>
    <row r="40" ht="38.25" spans="4:12">
      <c r="D40" s="11" t="s">
        <v>329</v>
      </c>
      <c r="E40" s="12" t="s">
        <v>330</v>
      </c>
      <c r="F40" s="12" t="s">
        <v>331</v>
      </c>
      <c r="I40" s="25" t="s">
        <v>332</v>
      </c>
      <c r="J40" s="28"/>
      <c r="K40" s="27"/>
      <c r="L40" s="27"/>
    </row>
    <row r="41" ht="63.75" spans="4:12">
      <c r="D41" s="11" t="s">
        <v>333</v>
      </c>
      <c r="E41" s="12" t="s">
        <v>334</v>
      </c>
      <c r="F41" s="12" t="s">
        <v>335</v>
      </c>
      <c r="I41" s="25" t="s">
        <v>336</v>
      </c>
      <c r="J41" s="28"/>
      <c r="K41" s="27"/>
      <c r="L41" s="27"/>
    </row>
    <row r="42" ht="38.25" spans="4:12">
      <c r="D42" s="11" t="s">
        <v>337</v>
      </c>
      <c r="E42" s="12" t="s">
        <v>338</v>
      </c>
      <c r="F42" s="12" t="s">
        <v>339</v>
      </c>
      <c r="I42" s="25" t="s">
        <v>340</v>
      </c>
      <c r="J42" s="28"/>
      <c r="K42" s="27"/>
      <c r="L42" s="27"/>
    </row>
    <row r="43" ht="38.25" spans="4:12">
      <c r="D43" s="11" t="s">
        <v>341</v>
      </c>
      <c r="E43" s="12" t="s">
        <v>342</v>
      </c>
      <c r="F43" s="12" t="s">
        <v>343</v>
      </c>
      <c r="I43" s="25" t="s">
        <v>344</v>
      </c>
      <c r="J43" s="28"/>
      <c r="K43" s="27"/>
      <c r="L43" s="27"/>
    </row>
    <row r="44" ht="25.5" spans="4:12">
      <c r="D44" s="20" t="s">
        <v>345</v>
      </c>
      <c r="E44" s="21" t="s">
        <v>346</v>
      </c>
      <c r="F44" s="21" t="s">
        <v>347</v>
      </c>
      <c r="I44" s="25" t="s">
        <v>348</v>
      </c>
      <c r="J44" s="28"/>
      <c r="K44" s="27"/>
      <c r="L44" s="27"/>
    </row>
    <row r="45" ht="25.5" spans="4:12">
      <c r="D45" s="20" t="s">
        <v>349</v>
      </c>
      <c r="E45" s="21" t="s">
        <v>350</v>
      </c>
      <c r="F45" s="21" t="s">
        <v>351</v>
      </c>
      <c r="I45" s="25" t="s">
        <v>352</v>
      </c>
      <c r="J45" s="28"/>
      <c r="K45" s="27"/>
      <c r="L45" s="27"/>
    </row>
    <row r="46" ht="30" spans="4:12">
      <c r="D46" s="20" t="s">
        <v>353</v>
      </c>
      <c r="E46" s="21" t="s">
        <v>354</v>
      </c>
      <c r="F46" s="21" t="s">
        <v>355</v>
      </c>
      <c r="I46" s="25" t="s">
        <v>356</v>
      </c>
      <c r="J46" s="28"/>
      <c r="K46" s="27"/>
      <c r="L46" s="27"/>
    </row>
    <row r="47" ht="38.25" spans="4:12">
      <c r="D47" s="20" t="s">
        <v>357</v>
      </c>
      <c r="E47" s="21" t="s">
        <v>358</v>
      </c>
      <c r="F47" s="21" t="s">
        <v>359</v>
      </c>
      <c r="I47" s="25" t="s">
        <v>360</v>
      </c>
      <c r="J47" s="28"/>
      <c r="K47" s="27"/>
      <c r="L47" s="27"/>
    </row>
    <row r="48" ht="30" spans="4:12">
      <c r="D48" s="20" t="s">
        <v>361</v>
      </c>
      <c r="E48" s="21" t="s">
        <v>362</v>
      </c>
      <c r="F48" s="21" t="s">
        <v>363</v>
      </c>
      <c r="I48" s="25" t="s">
        <v>364</v>
      </c>
      <c r="J48" s="28"/>
      <c r="K48" s="27"/>
      <c r="L48" s="27"/>
    </row>
    <row r="49" ht="25.5" spans="4:12">
      <c r="D49" s="20" t="s">
        <v>365</v>
      </c>
      <c r="E49" s="21" t="s">
        <v>366</v>
      </c>
      <c r="F49" s="21" t="s">
        <v>367</v>
      </c>
      <c r="I49" s="25" t="s">
        <v>368</v>
      </c>
      <c r="J49" s="28"/>
      <c r="K49" s="27"/>
      <c r="L49" s="27"/>
    </row>
    <row r="50" ht="15" spans="4:12">
      <c r="D50" s="20" t="s">
        <v>369</v>
      </c>
      <c r="E50" s="21" t="s">
        <v>370</v>
      </c>
      <c r="F50" s="21" t="s">
        <v>371</v>
      </c>
      <c r="I50" s="25" t="s">
        <v>372</v>
      </c>
      <c r="J50" s="28"/>
      <c r="K50" s="27"/>
      <c r="L50" s="27"/>
    </row>
    <row r="51" ht="25.5" spans="4:12">
      <c r="D51" s="20" t="s">
        <v>373</v>
      </c>
      <c r="E51" s="21" t="s">
        <v>374</v>
      </c>
      <c r="F51" s="21" t="s">
        <v>375</v>
      </c>
      <c r="I51" s="25" t="s">
        <v>13</v>
      </c>
      <c r="J51" s="28"/>
      <c r="K51" s="27"/>
      <c r="L51" s="27"/>
    </row>
    <row r="52" ht="15" spans="4:12">
      <c r="D52" s="20" t="s">
        <v>376</v>
      </c>
      <c r="E52" s="21" t="s">
        <v>377</v>
      </c>
      <c r="F52" s="21" t="s">
        <v>378</v>
      </c>
      <c r="I52" s="25" t="s">
        <v>379</v>
      </c>
      <c r="J52" s="28"/>
      <c r="K52" s="27"/>
      <c r="L52" s="27"/>
    </row>
    <row r="53" ht="30" spans="4:12">
      <c r="D53" s="20" t="s">
        <v>380</v>
      </c>
      <c r="E53" s="21" t="s">
        <v>381</v>
      </c>
      <c r="F53" s="21" t="s">
        <v>382</v>
      </c>
      <c r="I53" s="25" t="s">
        <v>383</v>
      </c>
      <c r="J53" s="28"/>
      <c r="K53" s="27"/>
      <c r="L53" s="27"/>
    </row>
    <row r="54" ht="25.5" spans="4:12">
      <c r="D54" s="20" t="s">
        <v>384</v>
      </c>
      <c r="E54" s="21" t="s">
        <v>385</v>
      </c>
      <c r="F54" s="21" t="s">
        <v>386</v>
      </c>
      <c r="I54" s="25" t="s">
        <v>387</v>
      </c>
      <c r="J54" s="28"/>
      <c r="K54" s="27"/>
      <c r="L54" s="27"/>
    </row>
    <row r="55" ht="25.5" spans="4:12">
      <c r="D55" s="22" t="s">
        <v>388</v>
      </c>
      <c r="E55" s="23" t="s">
        <v>389</v>
      </c>
      <c r="F55" s="23" t="s">
        <v>390</v>
      </c>
      <c r="I55" s="25" t="s">
        <v>391</v>
      </c>
      <c r="J55" s="28"/>
      <c r="K55" s="27"/>
      <c r="L55" s="27"/>
    </row>
    <row r="56" ht="45" spans="4:12">
      <c r="D56" s="22" t="s">
        <v>392</v>
      </c>
      <c r="E56" s="23" t="s">
        <v>393</v>
      </c>
      <c r="F56" s="23" t="s">
        <v>394</v>
      </c>
      <c r="I56" s="25" t="s">
        <v>395</v>
      </c>
      <c r="J56" s="28"/>
      <c r="K56" s="27"/>
      <c r="L56" s="27"/>
    </row>
    <row r="57" ht="45" spans="4:12">
      <c r="D57" s="22" t="s">
        <v>396</v>
      </c>
      <c r="E57" s="23" t="s">
        <v>397</v>
      </c>
      <c r="F57" s="23" t="s">
        <v>390</v>
      </c>
      <c r="I57" s="25" t="s">
        <v>398</v>
      </c>
      <c r="J57" s="28"/>
      <c r="K57" s="27"/>
      <c r="L57" s="27"/>
    </row>
    <row r="58" ht="30" spans="4:12">
      <c r="D58" s="22" t="s">
        <v>399</v>
      </c>
      <c r="E58" s="23" t="s">
        <v>400</v>
      </c>
      <c r="F58" s="23" t="s">
        <v>394</v>
      </c>
      <c r="I58" s="25" t="s">
        <v>401</v>
      </c>
      <c r="J58" s="28"/>
      <c r="K58" s="27"/>
      <c r="L58" s="27"/>
    </row>
    <row r="59" ht="30" spans="4:12">
      <c r="D59" s="22" t="s">
        <v>402</v>
      </c>
      <c r="E59" s="23" t="s">
        <v>403</v>
      </c>
      <c r="F59" s="23" t="s">
        <v>404</v>
      </c>
      <c r="I59" s="25" t="s">
        <v>405</v>
      </c>
      <c r="J59" s="28"/>
      <c r="K59" s="27"/>
      <c r="L59" s="27"/>
    </row>
    <row r="60" ht="63.75" spans="4:12">
      <c r="D60" s="22" t="s">
        <v>406</v>
      </c>
      <c r="E60" s="23" t="s">
        <v>407</v>
      </c>
      <c r="F60" s="23"/>
      <c r="I60" s="25" t="s">
        <v>408</v>
      </c>
      <c r="J60" s="28"/>
      <c r="K60" s="27"/>
      <c r="L60" s="27"/>
    </row>
    <row r="61" ht="51" spans="4:12">
      <c r="D61" s="22" t="s">
        <v>409</v>
      </c>
      <c r="E61" s="23" t="s">
        <v>410</v>
      </c>
      <c r="F61" s="23"/>
      <c r="I61" s="25" t="s">
        <v>411</v>
      </c>
      <c r="J61" s="28"/>
      <c r="K61" s="27"/>
      <c r="L61" s="27"/>
    </row>
    <row r="62" ht="51" spans="4:12">
      <c r="D62" s="22" t="s">
        <v>412</v>
      </c>
      <c r="E62" s="23" t="s">
        <v>413</v>
      </c>
      <c r="F62" s="23"/>
      <c r="I62" s="25" t="s">
        <v>118</v>
      </c>
      <c r="J62" s="28"/>
      <c r="K62" s="27"/>
      <c r="L62" s="27"/>
    </row>
    <row r="63" ht="51" spans="4:12">
      <c r="D63" s="22" t="s">
        <v>414</v>
      </c>
      <c r="E63" s="23" t="s">
        <v>415</v>
      </c>
      <c r="F63" s="23" t="s">
        <v>416</v>
      </c>
      <c r="I63" s="25" t="s">
        <v>79</v>
      </c>
      <c r="J63" s="28"/>
      <c r="K63" s="27"/>
      <c r="L63" s="27"/>
    </row>
    <row r="64" ht="15" spans="4:12">
      <c r="D64" s="24" t="s">
        <v>417</v>
      </c>
      <c r="E64" s="23" t="s">
        <v>418</v>
      </c>
      <c r="F64" s="24"/>
      <c r="I64" s="25" t="s">
        <v>419</v>
      </c>
      <c r="J64" s="28"/>
      <c r="K64" s="27"/>
      <c r="L64" s="27"/>
    </row>
    <row r="65" ht="25.5" spans="4:12">
      <c r="D65" s="32" t="s">
        <v>420</v>
      </c>
      <c r="E65" s="33" t="s">
        <v>421</v>
      </c>
      <c r="F65" s="34"/>
      <c r="I65" s="25" t="s">
        <v>422</v>
      </c>
      <c r="J65" s="28"/>
      <c r="K65" s="27"/>
      <c r="L65" s="27"/>
    </row>
    <row r="66" ht="25.5" spans="4:12">
      <c r="D66" s="32" t="s">
        <v>423</v>
      </c>
      <c r="E66" s="33" t="s">
        <v>424</v>
      </c>
      <c r="F66" s="34"/>
      <c r="I66" s="25" t="s">
        <v>425</v>
      </c>
      <c r="J66" s="28"/>
      <c r="K66" s="27"/>
      <c r="L66" s="27"/>
    </row>
    <row r="67" ht="38.25" spans="4:12">
      <c r="D67" s="32" t="s">
        <v>426</v>
      </c>
      <c r="E67" s="33" t="s">
        <v>427</v>
      </c>
      <c r="F67" s="34"/>
      <c r="I67" s="25" t="s">
        <v>428</v>
      </c>
      <c r="J67" s="28"/>
      <c r="K67" s="27"/>
      <c r="L67" s="27"/>
    </row>
    <row r="68" ht="25.5" spans="4:12">
      <c r="D68" s="32" t="s">
        <v>429</v>
      </c>
      <c r="E68" s="33" t="s">
        <v>430</v>
      </c>
      <c r="F68" s="34"/>
      <c r="I68" s="25"/>
      <c r="J68" s="28"/>
      <c r="K68" s="27"/>
      <c r="L68" s="27"/>
    </row>
    <row r="69" ht="25.5" spans="4:12">
      <c r="D69" s="35" t="s">
        <v>431</v>
      </c>
      <c r="E69" s="36" t="s">
        <v>432</v>
      </c>
      <c r="F69" s="36" t="s">
        <v>433</v>
      </c>
      <c r="I69" s="25"/>
      <c r="J69" s="28"/>
      <c r="K69" s="27"/>
      <c r="L69" s="27"/>
    </row>
    <row r="70" ht="38.25" spans="4:12">
      <c r="D70" s="35" t="s">
        <v>434</v>
      </c>
      <c r="E70" s="36" t="s">
        <v>435</v>
      </c>
      <c r="F70" s="36" t="s">
        <v>436</v>
      </c>
      <c r="I70" s="25" t="s">
        <v>437</v>
      </c>
      <c r="J70" s="28"/>
      <c r="K70" s="27"/>
      <c r="L70" s="27"/>
    </row>
    <row r="71" ht="30" spans="9:12">
      <c r="I71" s="25" t="s">
        <v>438</v>
      </c>
      <c r="J71" s="28"/>
      <c r="K71" s="27"/>
      <c r="L71" s="27"/>
    </row>
    <row r="72" ht="30" spans="9:12">
      <c r="I72" s="25" t="s">
        <v>439</v>
      </c>
      <c r="J72" s="28"/>
      <c r="K72" s="27"/>
      <c r="L72" s="27"/>
    </row>
    <row r="73" ht="30" spans="9:12">
      <c r="I73" s="25" t="s">
        <v>440</v>
      </c>
      <c r="J73" s="28"/>
      <c r="K73" s="27"/>
      <c r="L73" s="27"/>
    </row>
    <row r="74" ht="30" spans="9:12">
      <c r="I74" s="25" t="s">
        <v>441</v>
      </c>
      <c r="J74" s="28"/>
      <c r="K74" s="27"/>
      <c r="L74" s="27"/>
    </row>
    <row r="75" ht="15" spans="9:11">
      <c r="I75" s="25" t="s">
        <v>442</v>
      </c>
      <c r="J75" s="28"/>
      <c r="K75" s="27"/>
    </row>
    <row r="76" ht="15" spans="9:11">
      <c r="I76" s="25" t="s">
        <v>443</v>
      </c>
      <c r="J76" s="28"/>
      <c r="K76" s="27"/>
    </row>
    <row r="77" ht="30" spans="9:11">
      <c r="I77" s="25" t="s">
        <v>444</v>
      </c>
      <c r="J77" s="28"/>
      <c r="K77" s="27"/>
    </row>
    <row r="78" ht="15" spans="9:11">
      <c r="I78" s="25" t="s">
        <v>445</v>
      </c>
      <c r="J78" s="28"/>
      <c r="K78" s="27"/>
    </row>
    <row r="79" ht="15" spans="9:11">
      <c r="I79" s="25" t="s">
        <v>446</v>
      </c>
      <c r="J79" s="28"/>
      <c r="K79" s="27"/>
    </row>
    <row r="80" ht="15" spans="9:11">
      <c r="I80" s="25" t="s">
        <v>447</v>
      </c>
      <c r="J80" s="28"/>
      <c r="K80" s="27"/>
    </row>
    <row r="81" ht="30" spans="9:11">
      <c r="I81" s="25" t="s">
        <v>448</v>
      </c>
      <c r="J81" s="28"/>
      <c r="K81" s="27"/>
    </row>
    <row r="82" ht="15" spans="9:11">
      <c r="I82" s="25" t="s">
        <v>449</v>
      </c>
      <c r="J82" s="28"/>
      <c r="K82" s="27"/>
    </row>
    <row r="83" ht="15" spans="9:11">
      <c r="I83" s="25" t="s">
        <v>450</v>
      </c>
      <c r="J83" s="28"/>
      <c r="K83" s="27"/>
    </row>
    <row r="84" ht="15" spans="9:11">
      <c r="I84" s="25" t="s">
        <v>451</v>
      </c>
      <c r="J84" s="28"/>
      <c r="K84" s="27"/>
    </row>
    <row r="85" ht="30" spans="9:11">
      <c r="I85" s="25" t="s">
        <v>452</v>
      </c>
      <c r="J85" s="28"/>
      <c r="K85" s="27"/>
    </row>
    <row r="86" ht="15" spans="9:11">
      <c r="I86" s="25" t="s">
        <v>453</v>
      </c>
      <c r="J86" s="28"/>
      <c r="K86" s="27"/>
    </row>
    <row r="87" ht="15" spans="9:11">
      <c r="I87" s="25" t="s">
        <v>454</v>
      </c>
      <c r="J87" s="28"/>
      <c r="K87" s="27"/>
    </row>
    <row r="88" ht="15" spans="9:11">
      <c r="I88" s="25" t="s">
        <v>455</v>
      </c>
      <c r="J88" s="28"/>
      <c r="K88" s="27"/>
    </row>
    <row r="89" ht="30" spans="9:11">
      <c r="I89" s="25" t="s">
        <v>456</v>
      </c>
      <c r="J89" s="28"/>
      <c r="K89" s="27"/>
    </row>
    <row r="90" ht="15" spans="9:11">
      <c r="I90" s="25" t="s">
        <v>457</v>
      </c>
      <c r="J90" s="28"/>
      <c r="K90" s="27"/>
    </row>
    <row r="91" ht="30" spans="9:11">
      <c r="I91" s="25" t="s">
        <v>458</v>
      </c>
      <c r="J91" s="28"/>
      <c r="K91" s="27"/>
    </row>
    <row r="92" ht="15" spans="9:11">
      <c r="I92" s="25" t="s">
        <v>459</v>
      </c>
      <c r="J92" s="28"/>
      <c r="K92" s="27"/>
    </row>
    <row r="93" ht="30" spans="9:11">
      <c r="I93" s="25" t="s">
        <v>460</v>
      </c>
      <c r="J93" s="28"/>
      <c r="K93" s="27"/>
    </row>
    <row r="94" ht="15" spans="9:11">
      <c r="I94" s="25" t="s">
        <v>132</v>
      </c>
      <c r="J94" s="28"/>
      <c r="K94" s="27"/>
    </row>
    <row r="95" ht="15" spans="9:11">
      <c r="I95" s="25" t="s">
        <v>461</v>
      </c>
      <c r="J95" s="28"/>
      <c r="K95" s="27"/>
    </row>
    <row r="96" ht="30" spans="9:11">
      <c r="I96" s="25" t="s">
        <v>462</v>
      </c>
      <c r="J96" s="28"/>
      <c r="K96" s="27"/>
    </row>
    <row r="97" ht="15" spans="9:11">
      <c r="I97" s="25" t="s">
        <v>463</v>
      </c>
      <c r="J97" s="28"/>
      <c r="K97" s="27"/>
    </row>
    <row r="98" ht="15" spans="9:11">
      <c r="I98" s="25" t="s">
        <v>464</v>
      </c>
      <c r="J98" s="28"/>
      <c r="K98" s="27"/>
    </row>
    <row r="99" ht="15" spans="9:11">
      <c r="I99" s="25" t="s">
        <v>35</v>
      </c>
      <c r="J99" s="28"/>
      <c r="K99" s="27"/>
    </row>
    <row r="100" ht="15" spans="9:11">
      <c r="I100" s="25" t="s">
        <v>10</v>
      </c>
      <c r="J100" s="28"/>
      <c r="K100" s="27"/>
    </row>
    <row r="101" ht="15" spans="9:11">
      <c r="I101" s="25" t="s">
        <v>465</v>
      </c>
      <c r="J101" s="28"/>
      <c r="K101" s="27"/>
    </row>
    <row r="102" ht="15" spans="9:11">
      <c r="I102" s="25" t="s">
        <v>100</v>
      </c>
      <c r="J102" s="28"/>
      <c r="K102" s="27"/>
    </row>
    <row r="103" ht="15" spans="9:11">
      <c r="I103" s="25" t="s">
        <v>466</v>
      </c>
      <c r="J103" s="28"/>
      <c r="K103" s="27"/>
    </row>
    <row r="104" ht="15" spans="9:11">
      <c r="I104" s="25" t="s">
        <v>467</v>
      </c>
      <c r="J104" s="28"/>
      <c r="K104" s="27"/>
    </row>
    <row r="105" ht="15" spans="9:11">
      <c r="I105" s="25" t="s">
        <v>468</v>
      </c>
      <c r="J105" s="28"/>
      <c r="K105" s="27"/>
    </row>
    <row r="106" ht="15" spans="9:11">
      <c r="I106" s="25" t="s">
        <v>469</v>
      </c>
      <c r="J106" s="28"/>
      <c r="K106" s="27"/>
    </row>
    <row r="107" ht="30" spans="9:11">
      <c r="I107" s="25" t="s">
        <v>470</v>
      </c>
      <c r="J107" s="28"/>
      <c r="K107" s="27"/>
    </row>
    <row r="108" ht="15" spans="9:11">
      <c r="I108" s="25" t="s">
        <v>471</v>
      </c>
      <c r="J108" s="28"/>
      <c r="K108" s="27"/>
    </row>
    <row r="109" ht="15" spans="9:11">
      <c r="I109" s="25" t="s">
        <v>472</v>
      </c>
      <c r="J109" s="28"/>
      <c r="K109" s="27"/>
    </row>
    <row r="110" ht="15" spans="9:11">
      <c r="I110" s="25" t="s">
        <v>473</v>
      </c>
      <c r="J110" s="28"/>
      <c r="K110" s="27"/>
    </row>
    <row r="111" ht="15" spans="9:11">
      <c r="I111" s="25" t="s">
        <v>474</v>
      </c>
      <c r="J111" s="28"/>
      <c r="K111" s="27"/>
    </row>
    <row r="112" ht="15" spans="9:11">
      <c r="I112" s="25" t="s">
        <v>475</v>
      </c>
      <c r="J112" s="28"/>
      <c r="K112" s="27"/>
    </row>
    <row r="113" ht="15" spans="9:11">
      <c r="I113" s="25" t="s">
        <v>476</v>
      </c>
      <c r="J113" s="28"/>
      <c r="K113" s="27"/>
    </row>
    <row r="114" ht="15" spans="9:11">
      <c r="I114" s="25" t="s">
        <v>477</v>
      </c>
      <c r="J114" s="28"/>
      <c r="K114" s="27"/>
    </row>
    <row r="115" ht="15" spans="9:11">
      <c r="I115" s="25" t="s">
        <v>478</v>
      </c>
      <c r="J115" s="28"/>
      <c r="K115" s="27"/>
    </row>
    <row r="116" ht="15" spans="9:11">
      <c r="I116" s="25" t="s">
        <v>479</v>
      </c>
      <c r="J116" s="28"/>
      <c r="K116" s="27"/>
    </row>
    <row r="117" ht="30" spans="9:11">
      <c r="I117" s="25" t="s">
        <v>480</v>
      </c>
      <c r="J117" s="28"/>
      <c r="K117" s="27"/>
    </row>
    <row r="118" ht="15" spans="9:11">
      <c r="I118" s="25" t="s">
        <v>126</v>
      </c>
      <c r="J118" s="28"/>
      <c r="K118" s="27"/>
    </row>
    <row r="119" ht="15" spans="9:11">
      <c r="I119" s="25" t="s">
        <v>481</v>
      </c>
      <c r="J119" s="28"/>
      <c r="K119" s="27"/>
    </row>
    <row r="120" ht="15" spans="9:11">
      <c r="I120" s="25" t="s">
        <v>482</v>
      </c>
      <c r="J120" s="28"/>
      <c r="K120" s="27"/>
    </row>
    <row r="121" ht="15" spans="9:11">
      <c r="I121" s="25" t="s">
        <v>98</v>
      </c>
      <c r="J121" s="28"/>
      <c r="K121" s="27"/>
    </row>
    <row r="122" ht="15" spans="9:11">
      <c r="I122" s="25" t="s">
        <v>483</v>
      </c>
      <c r="J122" s="28"/>
      <c r="K122" s="27"/>
    </row>
    <row r="123" ht="15" spans="9:11">
      <c r="I123" s="25" t="s">
        <v>484</v>
      </c>
      <c r="J123" s="28"/>
      <c r="K123" s="27"/>
    </row>
    <row r="124" ht="15" spans="9:11">
      <c r="I124" s="25" t="s">
        <v>485</v>
      </c>
      <c r="J124" s="28"/>
      <c r="K124" s="27"/>
    </row>
    <row r="125" ht="15" spans="9:11">
      <c r="I125" s="25" t="s">
        <v>486</v>
      </c>
      <c r="J125" s="28"/>
      <c r="K125" s="27"/>
    </row>
    <row r="126" ht="15" spans="9:11">
      <c r="I126" s="25" t="s">
        <v>487</v>
      </c>
      <c r="J126" s="28"/>
      <c r="K126" s="27"/>
    </row>
    <row r="127" ht="15" spans="9:11">
      <c r="I127" s="25" t="s">
        <v>488</v>
      </c>
      <c r="J127" s="28"/>
      <c r="K127" s="27"/>
    </row>
    <row r="128" ht="15" spans="9:11">
      <c r="I128" s="25" t="s">
        <v>489</v>
      </c>
      <c r="J128" s="28"/>
      <c r="K128" s="27"/>
    </row>
    <row r="129" ht="15" spans="9:11">
      <c r="I129" s="25" t="s">
        <v>69</v>
      </c>
      <c r="J129" s="28"/>
      <c r="K129" s="27"/>
    </row>
    <row r="130" ht="15" spans="9:11">
      <c r="I130" s="25" t="s">
        <v>490</v>
      </c>
      <c r="J130" s="28"/>
      <c r="K130" s="27"/>
    </row>
    <row r="131" ht="15" spans="9:11">
      <c r="I131" s="25" t="s">
        <v>491</v>
      </c>
      <c r="J131" s="28"/>
      <c r="K131" s="27"/>
    </row>
    <row r="132" ht="15" spans="9:11">
      <c r="I132" s="25" t="s">
        <v>87</v>
      </c>
      <c r="J132" s="28"/>
      <c r="K132" s="27"/>
    </row>
    <row r="133" ht="15" spans="9:11">
      <c r="I133" s="25" t="s">
        <v>17</v>
      </c>
      <c r="J133" s="28"/>
      <c r="K133" s="27"/>
    </row>
    <row r="134" ht="15" spans="9:11">
      <c r="I134" s="25" t="s">
        <v>492</v>
      </c>
      <c r="J134" s="28"/>
      <c r="K134" s="27"/>
    </row>
    <row r="135" ht="15" spans="9:11">
      <c r="I135" s="25" t="s">
        <v>493</v>
      </c>
      <c r="J135" s="28"/>
      <c r="K135" s="27"/>
    </row>
    <row r="136" ht="15" spans="9:11">
      <c r="I136" s="25" t="s">
        <v>494</v>
      </c>
      <c r="J136" s="28"/>
      <c r="K136" s="27"/>
    </row>
    <row r="137" ht="15" spans="9:11">
      <c r="I137" s="25" t="s">
        <v>495</v>
      </c>
      <c r="J137" s="28"/>
      <c r="K137" s="27"/>
    </row>
    <row r="138" ht="15" spans="9:11">
      <c r="I138" s="25" t="s">
        <v>496</v>
      </c>
      <c r="J138" s="28"/>
      <c r="K138" s="27"/>
    </row>
    <row r="139" ht="30" spans="9:11">
      <c r="I139" s="25" t="s">
        <v>497</v>
      </c>
      <c r="J139" s="28"/>
      <c r="K139" s="27"/>
    </row>
    <row r="140" ht="15" spans="9:11">
      <c r="I140" s="25" t="s">
        <v>498</v>
      </c>
      <c r="J140" s="28"/>
      <c r="K140" s="27"/>
    </row>
    <row r="141" ht="15" spans="9:11">
      <c r="I141" s="25" t="s">
        <v>499</v>
      </c>
      <c r="J141" s="28"/>
      <c r="K141" s="27"/>
    </row>
    <row r="142" ht="15" spans="9:11">
      <c r="I142" s="25" t="s">
        <v>500</v>
      </c>
      <c r="J142" s="28"/>
      <c r="K142" s="27"/>
    </row>
    <row r="143" ht="15" spans="9:11">
      <c r="I143" s="25" t="s">
        <v>501</v>
      </c>
      <c r="J143" s="28"/>
      <c r="K143" s="27"/>
    </row>
    <row r="144" ht="15" spans="9:11">
      <c r="I144" s="25" t="s">
        <v>502</v>
      </c>
      <c r="J144" s="28"/>
      <c r="K144" s="27"/>
    </row>
    <row r="145" ht="15" spans="9:11">
      <c r="I145" s="25" t="s">
        <v>503</v>
      </c>
      <c r="J145" s="28"/>
      <c r="K145" s="27"/>
    </row>
    <row r="146" ht="15" spans="9:11">
      <c r="I146" s="25" t="s">
        <v>504</v>
      </c>
      <c r="J146" s="28"/>
      <c r="K146" s="27"/>
    </row>
    <row r="147" ht="30" spans="9:11">
      <c r="I147" s="25" t="s">
        <v>505</v>
      </c>
      <c r="J147" s="28"/>
      <c r="K147" s="27"/>
    </row>
    <row r="148" ht="15" spans="9:11">
      <c r="I148" s="25" t="s">
        <v>506</v>
      </c>
      <c r="J148" s="28"/>
      <c r="K148" s="27"/>
    </row>
    <row r="149" ht="15" spans="9:11">
      <c r="I149" s="25" t="s">
        <v>507</v>
      </c>
      <c r="J149" s="28"/>
      <c r="K149" s="27"/>
    </row>
    <row r="150" ht="15" spans="9:11">
      <c r="I150" s="25" t="s">
        <v>508</v>
      </c>
      <c r="J150" s="28"/>
      <c r="K150" s="27"/>
    </row>
    <row r="151" ht="45" spans="9:11">
      <c r="I151" s="25" t="s">
        <v>509</v>
      </c>
      <c r="J151" s="28"/>
      <c r="K151" s="27"/>
    </row>
    <row r="152" ht="45" spans="9:11">
      <c r="I152" s="25" t="s">
        <v>510</v>
      </c>
      <c r="J152" s="28"/>
      <c r="K152" s="27"/>
    </row>
    <row r="153" ht="15" spans="9:11">
      <c r="I153" s="25" t="s">
        <v>511</v>
      </c>
      <c r="J153" s="28"/>
      <c r="K153" s="27"/>
    </row>
    <row r="154" ht="30" spans="9:11">
      <c r="I154" s="25" t="s">
        <v>512</v>
      </c>
      <c r="J154" s="28"/>
      <c r="K154" s="27"/>
    </row>
    <row r="155" ht="15" spans="9:11">
      <c r="I155" s="25" t="s">
        <v>92</v>
      </c>
      <c r="J155" s="28"/>
      <c r="K155" s="27"/>
    </row>
    <row r="156" ht="30" spans="9:11">
      <c r="I156" s="25" t="s">
        <v>513</v>
      </c>
      <c r="J156" s="28"/>
      <c r="K156" s="27"/>
    </row>
    <row r="157" ht="15" spans="9:11">
      <c r="I157" s="25" t="s">
        <v>514</v>
      </c>
      <c r="J157" s="28"/>
      <c r="K157" s="27"/>
    </row>
    <row r="158" ht="15" spans="9:11">
      <c r="I158" s="25" t="s">
        <v>143</v>
      </c>
      <c r="J158" s="28"/>
      <c r="K158" s="27"/>
    </row>
    <row r="159" ht="15" spans="9:11">
      <c r="I159" s="25" t="s">
        <v>515</v>
      </c>
      <c r="J159" s="28"/>
      <c r="K159" s="27"/>
    </row>
    <row r="160" ht="15" spans="9:11">
      <c r="I160" s="25" t="s">
        <v>516</v>
      </c>
      <c r="J160" s="28"/>
      <c r="K160" s="27"/>
    </row>
    <row r="161" ht="15" spans="9:11">
      <c r="I161" s="25" t="s">
        <v>517</v>
      </c>
      <c r="J161" s="28"/>
      <c r="K161" s="27"/>
    </row>
    <row r="162" ht="15" spans="9:11">
      <c r="I162" s="25" t="s">
        <v>518</v>
      </c>
      <c r="J162" s="28"/>
      <c r="K162" s="27"/>
    </row>
    <row r="163" ht="15" spans="9:11">
      <c r="I163" s="25" t="s">
        <v>519</v>
      </c>
      <c r="J163" s="28"/>
      <c r="K163" s="27"/>
    </row>
    <row r="164" ht="30" spans="9:11">
      <c r="I164" s="25" t="s">
        <v>520</v>
      </c>
      <c r="J164" s="28"/>
      <c r="K164" s="27"/>
    </row>
    <row r="165" ht="15" spans="9:11">
      <c r="I165" s="25" t="s">
        <v>521</v>
      </c>
      <c r="J165" s="28"/>
      <c r="K165" s="27"/>
    </row>
    <row r="166" ht="15" spans="9:11">
      <c r="I166" s="25" t="s">
        <v>522</v>
      </c>
      <c r="J166" s="28"/>
      <c r="K166" s="27"/>
    </row>
    <row r="167" ht="15" spans="9:11">
      <c r="I167" s="25" t="s">
        <v>523</v>
      </c>
      <c r="J167" s="28"/>
      <c r="K167" s="27"/>
    </row>
    <row r="168" ht="30" spans="9:11">
      <c r="I168" s="25" t="s">
        <v>524</v>
      </c>
      <c r="J168" s="28"/>
      <c r="K168" s="27"/>
    </row>
    <row r="169" ht="15" spans="9:11">
      <c r="I169" s="25" t="s">
        <v>525</v>
      </c>
      <c r="J169" s="28"/>
      <c r="K169" s="27"/>
    </row>
    <row r="170" ht="15" spans="9:11">
      <c r="I170" s="25" t="s">
        <v>526</v>
      </c>
      <c r="J170" s="28"/>
      <c r="K170" s="27"/>
    </row>
    <row r="171" ht="15" spans="9:11">
      <c r="I171" s="25" t="s">
        <v>527</v>
      </c>
      <c r="J171" s="28"/>
      <c r="K171" s="27"/>
    </row>
    <row r="172" ht="15" spans="9:11">
      <c r="I172" s="25" t="s">
        <v>528</v>
      </c>
      <c r="J172" s="28"/>
      <c r="K172" s="27"/>
    </row>
    <row r="173" ht="30" spans="9:11">
      <c r="I173" s="25" t="s">
        <v>529</v>
      </c>
      <c r="J173" s="28"/>
      <c r="K173" s="27"/>
    </row>
    <row r="174" ht="15" spans="9:11">
      <c r="I174" s="25" t="s">
        <v>530</v>
      </c>
      <c r="J174" s="28"/>
      <c r="K174" s="27"/>
    </row>
    <row r="175" ht="30" spans="9:11">
      <c r="I175" s="25" t="s">
        <v>531</v>
      </c>
      <c r="J175" s="28"/>
      <c r="K175" s="27"/>
    </row>
    <row r="176" ht="15" spans="9:11">
      <c r="I176" s="25" t="s">
        <v>532</v>
      </c>
      <c r="J176" s="28"/>
      <c r="K176" s="27"/>
    </row>
    <row r="177" ht="30" spans="9:11">
      <c r="I177" s="25" t="s">
        <v>533</v>
      </c>
      <c r="J177" s="28"/>
      <c r="K177" s="27"/>
    </row>
    <row r="178" ht="30" spans="9:11">
      <c r="I178" s="25" t="s">
        <v>534</v>
      </c>
      <c r="J178" s="28"/>
      <c r="K178" s="27"/>
    </row>
    <row r="179" ht="30" spans="9:11">
      <c r="I179" s="25" t="s">
        <v>535</v>
      </c>
      <c r="J179" s="28"/>
      <c r="K179" s="27"/>
    </row>
    <row r="180" ht="15" spans="9:11">
      <c r="I180" s="25" t="s">
        <v>536</v>
      </c>
      <c r="J180" s="28"/>
      <c r="K180" s="27"/>
    </row>
    <row r="181" ht="15" spans="9:11">
      <c r="I181" s="25" t="s">
        <v>537</v>
      </c>
      <c r="J181" s="28"/>
      <c r="K181" s="27"/>
    </row>
    <row r="182" ht="15" spans="9:11">
      <c r="I182" s="25" t="s">
        <v>538</v>
      </c>
      <c r="J182" s="28"/>
      <c r="K182" s="27"/>
    </row>
    <row r="183" ht="15" spans="9:11">
      <c r="I183" s="25" t="s">
        <v>539</v>
      </c>
      <c r="J183" s="28"/>
      <c r="K183" s="27"/>
    </row>
    <row r="184" ht="15" spans="9:11">
      <c r="I184" s="25" t="s">
        <v>540</v>
      </c>
      <c r="J184" s="28"/>
      <c r="K184" s="27"/>
    </row>
    <row r="185" ht="15" spans="9:11">
      <c r="I185" s="25" t="s">
        <v>541</v>
      </c>
      <c r="J185" s="28"/>
      <c r="K185" s="27"/>
    </row>
    <row r="186" ht="30" spans="9:11">
      <c r="I186" s="25" t="s">
        <v>542</v>
      </c>
      <c r="J186" s="28"/>
      <c r="K186" s="27"/>
    </row>
    <row r="187" ht="30" spans="9:11">
      <c r="I187" s="25" t="s">
        <v>543</v>
      </c>
      <c r="J187" s="28"/>
      <c r="K187" s="27"/>
    </row>
    <row r="188" ht="15" spans="9:11">
      <c r="I188" s="25" t="s">
        <v>544</v>
      </c>
      <c r="J188" s="28"/>
      <c r="K188" s="27"/>
    </row>
    <row r="189" ht="15" spans="9:11">
      <c r="I189" s="25" t="s">
        <v>545</v>
      </c>
      <c r="J189" s="28"/>
      <c r="K189" s="27"/>
    </row>
    <row r="190" ht="15" spans="9:11">
      <c r="I190" s="25" t="s">
        <v>95</v>
      </c>
      <c r="J190" s="28"/>
      <c r="K190" s="27"/>
    </row>
    <row r="191" ht="15" spans="9:11">
      <c r="I191" s="25" t="s">
        <v>546</v>
      </c>
      <c r="J191" s="28"/>
      <c r="K191" s="27"/>
    </row>
    <row r="192" ht="15" spans="9:11">
      <c r="I192" s="25" t="s">
        <v>547</v>
      </c>
      <c r="J192" s="28"/>
      <c r="K192" s="27"/>
    </row>
    <row r="193" ht="15" spans="9:11">
      <c r="I193" s="25" t="s">
        <v>548</v>
      </c>
      <c r="J193" s="28"/>
      <c r="K193" s="27"/>
    </row>
    <row r="194" ht="15" spans="9:11">
      <c r="I194" s="25" t="s">
        <v>63</v>
      </c>
      <c r="J194" s="28"/>
      <c r="K194" s="27"/>
    </row>
    <row r="195" ht="15" spans="9:11">
      <c r="I195" s="25" t="s">
        <v>549</v>
      </c>
      <c r="J195" s="28"/>
      <c r="K195" s="27"/>
    </row>
    <row r="196" ht="15" spans="9:11">
      <c r="I196" s="25" t="s">
        <v>550</v>
      </c>
      <c r="J196" s="28"/>
      <c r="K196" s="27"/>
    </row>
    <row r="197" ht="15" spans="9:11">
      <c r="I197" s="25" t="s">
        <v>57</v>
      </c>
      <c r="J197" s="28"/>
      <c r="K197" s="27"/>
    </row>
    <row r="198" ht="30" spans="9:11">
      <c r="I198" s="25" t="s">
        <v>551</v>
      </c>
      <c r="J198" s="28"/>
      <c r="K198" s="27"/>
    </row>
    <row r="199" ht="15" spans="9:11">
      <c r="I199" s="25" t="s">
        <v>30</v>
      </c>
      <c r="J199" s="28"/>
      <c r="K199" s="27"/>
    </row>
    <row r="200" ht="15" spans="9:11">
      <c r="I200" s="25" t="s">
        <v>552</v>
      </c>
      <c r="J200" s="28"/>
      <c r="K200" s="27"/>
    </row>
    <row r="201" ht="15" spans="9:11">
      <c r="I201" s="25" t="s">
        <v>553</v>
      </c>
      <c r="J201" s="28"/>
      <c r="K201" s="27"/>
    </row>
    <row r="202" ht="30" spans="9:11">
      <c r="I202" s="25" t="s">
        <v>554</v>
      </c>
      <c r="J202" s="28"/>
      <c r="K202" s="27"/>
    </row>
    <row r="203" ht="15" spans="9:11">
      <c r="I203" s="25" t="s">
        <v>555</v>
      </c>
      <c r="J203" s="28"/>
      <c r="K203" s="27"/>
    </row>
    <row r="204" ht="15" spans="9:11">
      <c r="I204" s="25" t="s">
        <v>556</v>
      </c>
      <c r="J204" s="28"/>
      <c r="K204" s="27"/>
    </row>
    <row r="205" ht="15" spans="9:11">
      <c r="I205" s="25" t="s">
        <v>557</v>
      </c>
      <c r="J205" s="28"/>
      <c r="K205" s="27"/>
    </row>
    <row r="206" ht="15" spans="9:11">
      <c r="I206" s="25" t="s">
        <v>558</v>
      </c>
      <c r="J206" s="28"/>
      <c r="K206" s="27"/>
    </row>
    <row r="207" ht="45" spans="9:11">
      <c r="I207" s="25" t="s">
        <v>559</v>
      </c>
      <c r="J207" s="28"/>
      <c r="K207" s="27"/>
    </row>
    <row r="208" ht="30" spans="9:11">
      <c r="I208" s="25" t="s">
        <v>560</v>
      </c>
      <c r="J208" s="28"/>
      <c r="K208" s="27"/>
    </row>
    <row r="209" ht="30" spans="9:11">
      <c r="I209" s="25" t="s">
        <v>561</v>
      </c>
      <c r="J209" s="28"/>
      <c r="K209" s="27"/>
    </row>
    <row r="210" ht="30" spans="9:11">
      <c r="I210" s="25" t="s">
        <v>27</v>
      </c>
      <c r="J210" s="28"/>
      <c r="K210" s="27"/>
    </row>
    <row r="211" ht="15" spans="9:11">
      <c r="I211" s="25" t="s">
        <v>562</v>
      </c>
      <c r="J211" s="28"/>
      <c r="K211" s="27"/>
    </row>
    <row r="212" ht="30" spans="9:11">
      <c r="I212" s="25" t="s">
        <v>563</v>
      </c>
      <c r="J212" s="28"/>
      <c r="K212" s="27"/>
    </row>
    <row r="213" ht="45" spans="9:11">
      <c r="I213" s="25" t="s">
        <v>564</v>
      </c>
      <c r="J213" s="28"/>
      <c r="K213" s="27"/>
    </row>
    <row r="214" ht="30" spans="9:11">
      <c r="I214" s="25" t="s">
        <v>565</v>
      </c>
      <c r="J214" s="28"/>
      <c r="K214" s="27"/>
    </row>
    <row r="215" ht="30" spans="9:11">
      <c r="I215" s="25" t="s">
        <v>566</v>
      </c>
      <c r="J215" s="28"/>
      <c r="K215" s="27"/>
    </row>
    <row r="216" ht="45" spans="9:11">
      <c r="I216" s="25" t="s">
        <v>567</v>
      </c>
      <c r="J216" s="28"/>
      <c r="K216" s="27"/>
    </row>
    <row r="217" ht="45" spans="9:11">
      <c r="I217" s="25" t="s">
        <v>568</v>
      </c>
      <c r="J217" s="28"/>
      <c r="K217" s="27"/>
    </row>
    <row r="218" ht="45" spans="9:11">
      <c r="I218" s="25" t="s">
        <v>569</v>
      </c>
      <c r="J218" s="28"/>
      <c r="K218" s="27"/>
    </row>
    <row r="219" ht="45" spans="9:11">
      <c r="I219" s="25" t="s">
        <v>145</v>
      </c>
      <c r="J219" s="28"/>
      <c r="K219" s="27"/>
    </row>
    <row r="220" ht="30" spans="9:11">
      <c r="I220" s="25" t="s">
        <v>570</v>
      </c>
      <c r="J220" s="28"/>
      <c r="K220" s="27"/>
    </row>
    <row r="221" ht="30" spans="9:11">
      <c r="I221" s="25" t="s">
        <v>571</v>
      </c>
      <c r="J221" s="28"/>
      <c r="K221" s="27"/>
    </row>
    <row r="222" ht="30" spans="9:11">
      <c r="I222" s="25" t="s">
        <v>572</v>
      </c>
      <c r="J222" s="28"/>
      <c r="K222" s="27"/>
    </row>
    <row r="223" ht="30" spans="9:11">
      <c r="I223" s="25" t="s">
        <v>573</v>
      </c>
      <c r="J223" s="28"/>
      <c r="K223" s="27"/>
    </row>
    <row r="224" ht="45" spans="9:11">
      <c r="I224" s="25" t="s">
        <v>54</v>
      </c>
      <c r="J224" s="28"/>
      <c r="K224" s="27"/>
    </row>
    <row r="225" ht="30" spans="9:11">
      <c r="I225" s="25" t="s">
        <v>574</v>
      </c>
      <c r="J225" s="28"/>
      <c r="K225" s="27"/>
    </row>
    <row r="226" ht="30" spans="9:11">
      <c r="I226" s="25" t="s">
        <v>575</v>
      </c>
      <c r="J226" s="28"/>
      <c r="K226" s="27"/>
    </row>
    <row r="227" ht="45" spans="9:11">
      <c r="I227" s="25" t="s">
        <v>576</v>
      </c>
      <c r="J227" s="28"/>
      <c r="K227" s="27"/>
    </row>
    <row r="228" ht="15" spans="9:11">
      <c r="I228" s="25" t="s">
        <v>577</v>
      </c>
      <c r="J228" s="28"/>
      <c r="K228" s="27"/>
    </row>
    <row r="229" ht="15" spans="9:11">
      <c r="I229" s="25" t="s">
        <v>578</v>
      </c>
      <c r="J229" s="28"/>
      <c r="K229" s="27"/>
    </row>
    <row r="230" ht="30" spans="9:11">
      <c r="I230" s="25" t="s">
        <v>579</v>
      </c>
      <c r="J230" s="28"/>
      <c r="K230" s="27"/>
    </row>
    <row r="231" ht="15" spans="9:11">
      <c r="I231" s="25" t="s">
        <v>580</v>
      </c>
      <c r="J231" s="28"/>
      <c r="K231" s="27"/>
    </row>
    <row r="232" ht="15" spans="9:11">
      <c r="I232" s="25" t="s">
        <v>581</v>
      </c>
      <c r="J232" s="28"/>
      <c r="K232" s="27"/>
    </row>
    <row r="233" ht="15" spans="9:11">
      <c r="I233" s="25" t="s">
        <v>582</v>
      </c>
      <c r="J233" s="28"/>
      <c r="K233" s="27"/>
    </row>
    <row r="234" ht="30" spans="9:11">
      <c r="I234" s="25" t="s">
        <v>583</v>
      </c>
      <c r="J234" s="28"/>
      <c r="K234" s="27"/>
    </row>
    <row r="235" ht="30" spans="9:11">
      <c r="I235" s="25" t="s">
        <v>584</v>
      </c>
      <c r="J235" s="28"/>
      <c r="K235" s="27"/>
    </row>
    <row r="236" ht="30" spans="9:11">
      <c r="I236" s="25" t="s">
        <v>585</v>
      </c>
      <c r="J236" s="28"/>
      <c r="K236" s="27"/>
    </row>
    <row r="237" ht="30" spans="9:11">
      <c r="I237" s="25" t="s">
        <v>586</v>
      </c>
      <c r="J237" s="28"/>
      <c r="K237" s="27"/>
    </row>
    <row r="238" ht="15" spans="9:11">
      <c r="I238" s="25" t="s">
        <v>587</v>
      </c>
      <c r="J238" s="28"/>
      <c r="K238" s="27"/>
    </row>
    <row r="239" ht="15" spans="9:11">
      <c r="I239" s="25" t="s">
        <v>588</v>
      </c>
      <c r="J239" s="28"/>
      <c r="K239" s="27"/>
    </row>
    <row r="240" ht="15" spans="9:11">
      <c r="I240" s="25" t="s">
        <v>589</v>
      </c>
      <c r="J240" s="28"/>
      <c r="K240" s="27"/>
    </row>
    <row r="241" ht="15" spans="9:11">
      <c r="I241" s="25" t="s">
        <v>590</v>
      </c>
      <c r="J241" s="28"/>
      <c r="K241" s="27"/>
    </row>
    <row r="242" ht="15" spans="9:11">
      <c r="I242" s="25" t="s">
        <v>591</v>
      </c>
      <c r="J242" s="28"/>
      <c r="K242" s="27"/>
    </row>
    <row r="243" ht="15" spans="9:11">
      <c r="I243" s="25" t="s">
        <v>592</v>
      </c>
      <c r="J243" s="28"/>
      <c r="K243" s="27"/>
    </row>
    <row r="244" ht="15" spans="9:11">
      <c r="I244" s="25" t="s">
        <v>66</v>
      </c>
      <c r="J244" s="28"/>
      <c r="K244" s="27"/>
    </row>
    <row r="245" ht="15" spans="9:11">
      <c r="I245" s="25" t="s">
        <v>593</v>
      </c>
      <c r="J245" s="28"/>
      <c r="K245" s="27"/>
    </row>
    <row r="246" ht="15" spans="9:11">
      <c r="I246" s="25" t="s">
        <v>594</v>
      </c>
      <c r="J246" s="28"/>
      <c r="K246" s="27"/>
    </row>
    <row r="247" ht="30" spans="9:11">
      <c r="I247" s="25" t="s">
        <v>595</v>
      </c>
      <c r="J247" s="28"/>
      <c r="K247" s="27"/>
    </row>
    <row r="248" ht="15" spans="9:11">
      <c r="I248" s="25" t="s">
        <v>596</v>
      </c>
      <c r="J248" s="28"/>
      <c r="K248" s="27"/>
    </row>
    <row r="249" ht="15" spans="9:11">
      <c r="I249" s="25" t="s">
        <v>597</v>
      </c>
      <c r="J249" s="28"/>
      <c r="K249" s="27"/>
    </row>
    <row r="250" ht="30" spans="9:11">
      <c r="I250" s="25" t="s">
        <v>598</v>
      </c>
      <c r="J250" s="28"/>
      <c r="K250" s="27"/>
    </row>
    <row r="251" ht="15" spans="9:11">
      <c r="I251" s="25" t="s">
        <v>599</v>
      </c>
      <c r="J251" s="28"/>
      <c r="K251" s="27"/>
    </row>
    <row r="252" ht="15" spans="9:11">
      <c r="I252" s="25" t="s">
        <v>600</v>
      </c>
      <c r="J252" s="28"/>
      <c r="K252" s="27"/>
    </row>
    <row r="253" ht="12.75" spans="9:11">
      <c r="I253" s="27"/>
      <c r="J253" s="27"/>
      <c r="K253" s="27"/>
    </row>
    <row r="254" ht="12.75" spans="9:11">
      <c r="I254" s="27"/>
      <c r="J254" s="27"/>
      <c r="K254" s="27"/>
    </row>
  </sheetData>
  <mergeCells count="1">
    <mergeCell ref="A4:A5"/>
  </mergeCells>
  <hyperlinks>
    <hyperlink ref="A1" r:id="rId1" display="https://docs.google.com/spreadsheets/d/1zwtmvbEVCGELYcqtI3O8G3JVCSb0rXTuxCizsqFeKmM/edit#gid=0"/>
  </hyperlink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</sheetPr>
  <dimension ref="A1:G1000"/>
  <sheetViews>
    <sheetView workbookViewId="0">
      <selection activeCell="A1" sqref="A1"/>
    </sheetView>
  </sheetViews>
  <sheetFormatPr defaultColWidth="12.6285714285714" defaultRowHeight="15.75" customHeight="1" outlineLevelCol="6"/>
  <cols>
    <col min="1" max="1" width="11.6285714285714" customWidth="1"/>
    <col min="2" max="2" width="11.247619047619" customWidth="1"/>
    <col min="3" max="3" width="16.752380952381" customWidth="1"/>
    <col min="4" max="4" width="42.752380952381" customWidth="1"/>
    <col min="5" max="5" width="17.752380952381" customWidth="1"/>
    <col min="6" max="6" width="15.1333333333333" customWidth="1"/>
    <col min="7" max="7" width="14.247619047619" customWidth="1"/>
  </cols>
  <sheetData>
    <row r="1" ht="30" customHeight="1" spans="1:7">
      <c r="A1" s="1" t="str">
        <f>IFERROR(__xludf.DUMMYFUNCTION("QUERY(IMPORTRANGE(APOIO!A1,""Sintética2022!A1:G250""), CONCATENATE(""SELECT * WHERE Col1="", ""'"",APOIO!A2,""'""))"),"Órgão Público Inventariante")</f>
        <v>Órgão Público Inventariante</v>
      </c>
      <c r="B1" s="1" t="str">
        <f>IFERROR(__xludf.DUMMYFUNCTION("""COMPUTED_VALUE"""),"Código do Órgão Inventariante")</f>
        <v>Código do Órgão Inventariante</v>
      </c>
      <c r="C1" s="1" t="str">
        <f>IFERROR(__xludf.DUMMYFUNCTION("""COMPUTED_VALUE"""),"Código Patrimonial")</f>
        <v>Código Patrimonial</v>
      </c>
      <c r="D1" s="1" t="str">
        <f>IFERROR(__xludf.DUMMYFUNCTION("""COMPUTED_VALUE"""),"Descrição do Código Patrimonial")</f>
        <v>Descrição do Código Patrimonial</v>
      </c>
      <c r="E1" s="1" t="str">
        <f>IFERROR(__xludf.DUMMYFUNCTION("""COMPUTED_VALUE"""),"Código Patrimonial de Depreciação")</f>
        <v>Código Patrimonial de Depreciação</v>
      </c>
      <c r="F1" s="1" t="str">
        <f>IFERROR(__xludf.DUMMYFUNCTION("""COMPUTED_VALUE"""),"Valor Bruto Contábil 2022")</f>
        <v>Valor Bruto Contábil 2022</v>
      </c>
      <c r="G1" s="1" t="str">
        <f>IFERROR(__xludf.DUMMYFUNCTION("""COMPUTED_VALUE"""),"Depreciação acumulada")</f>
        <v>Depreciação acumulada</v>
      </c>
    </row>
    <row r="2" ht="12.75" spans="1:7">
      <c r="A2" s="2" t="str">
        <f>IFERROR(__xludf.DUMMYFUNCTION("""COMPUTED_VALUE"""),"SES")</f>
        <v>SES</v>
      </c>
      <c r="B2" s="2" t="str">
        <f>IFERROR(__xludf.DUMMYFUNCTION("""COMPUTED_VALUE"""),"2101")</f>
        <v>2101</v>
      </c>
      <c r="C2" s="2" t="str">
        <f>IFERROR(__xludf.DUMMYFUNCTION("""COMPUTED_VALUE"""),"1.2.3.2.1.06.01.01.00")</f>
        <v>1.2.3.2.1.06.01.01.00</v>
      </c>
      <c r="D2" s="2" t="str">
        <f>IFERROR(__xludf.DUMMYFUNCTION("""COMPUTED_VALUE"""),"OBRAS EM ANDAMENTO")</f>
        <v>OBRAS EM ANDAMENTO</v>
      </c>
      <c r="E2" s="3"/>
      <c r="F2" s="4">
        <f>IFERROR(__xludf.DUMMYFUNCTION("""COMPUTED_VALUE"""),151088393.47)</f>
        <v>151088393.47</v>
      </c>
      <c r="G2" s="4">
        <f>IFERROR(__xludf.DUMMYFUNCTION("""COMPUTED_VALUE"""),0)</f>
        <v>0</v>
      </c>
    </row>
    <row r="3" ht="12.75" spans="1:7">
      <c r="A3" s="2" t="str">
        <f>IFERROR(__xludf.DUMMYFUNCTION("""COMPUTED_VALUE"""),"SES")</f>
        <v>SES</v>
      </c>
      <c r="B3" s="2" t="str">
        <f>IFERROR(__xludf.DUMMYFUNCTION("""COMPUTED_VALUE"""),"2101")</f>
        <v>2101</v>
      </c>
      <c r="C3" s="2" t="str">
        <f>IFERROR(__xludf.DUMMYFUNCTION("""COMPUTED_VALUE"""),"1.2.3.2.1.06.01.02.00")</f>
        <v>1.2.3.2.1.06.01.02.00</v>
      </c>
      <c r="D3" s="2" t="str">
        <f>IFERROR(__xludf.DUMMYFUNCTION("""COMPUTED_VALUE"""),"ESTUDOS E PROJETOS DE EDIFICAÇÕES - SCP")</f>
        <v>ESTUDOS E PROJETOS DE EDIFICAÇÕES - SCP</v>
      </c>
      <c r="E3" s="3"/>
      <c r="F3" s="4">
        <f>IFERROR(__xludf.DUMMYFUNCTION("""COMPUTED_VALUE"""),2764823.41)</f>
        <v>2764823.41</v>
      </c>
      <c r="G3" s="4">
        <f>IFERROR(__xludf.DUMMYFUNCTION("""COMPUTED_VALUE"""),0)</f>
        <v>0</v>
      </c>
    </row>
    <row r="4" ht="12.75" spans="1:7">
      <c r="A4" s="2" t="str">
        <f>IFERROR(__xludf.DUMMYFUNCTION("""COMPUTED_VALUE"""),"SES")</f>
        <v>SES</v>
      </c>
      <c r="B4" s="2" t="str">
        <f>IFERROR(__xludf.DUMMYFUNCTION("""COMPUTED_VALUE"""),"2101")</f>
        <v>2101</v>
      </c>
      <c r="C4" s="2" t="str">
        <f>IFERROR(__xludf.DUMMYFUNCTION("""COMPUTED_VALUE"""),"1.2.3.2.1.01.04.01.00")</f>
        <v>1.2.3.2.1.01.04.01.00</v>
      </c>
      <c r="D4" s="2" t="str">
        <f>IFERROR(__xludf.DUMMYFUNCTION("""COMPUTED_VALUE"""),"TERRENOS - USO ESPECIAL")</f>
        <v>TERRENOS - USO ESPECIAL</v>
      </c>
      <c r="E4" s="3" t="str">
        <f>IFERROR(__xludf.DUMMYFUNCTION("""COMPUTED_VALUE"""),"1.2.3.8.1.02.01.04.01")</f>
        <v>1.2.3.8.1.02.01.04.01</v>
      </c>
      <c r="F4" s="4">
        <f>IFERROR(__xludf.DUMMYFUNCTION("""COMPUTED_VALUE"""),120955917.18)</f>
        <v>120955917.18</v>
      </c>
      <c r="G4" s="4">
        <f>IFERROR(__xludf.DUMMYFUNCTION("""COMPUTED_VALUE"""),0)</f>
        <v>0</v>
      </c>
    </row>
    <row r="5" ht="12.75" spans="1:7">
      <c r="A5" s="2" t="str">
        <f>IFERROR(__xludf.DUMMYFUNCTION("""COMPUTED_VALUE"""),"SES")</f>
        <v>SES</v>
      </c>
      <c r="B5" s="2" t="str">
        <f>IFERROR(__xludf.DUMMYFUNCTION("""COMPUTED_VALUE"""),"2101")</f>
        <v>2101</v>
      </c>
      <c r="C5" s="2" t="str">
        <f>IFERROR(__xludf.DUMMYFUNCTION("""COMPUTED_VALUE"""),"1.2.3.2.1.01.15.01.00")</f>
        <v>1.2.3.2.1.01.15.01.00</v>
      </c>
      <c r="D5" s="2" t="str">
        <f>IFERROR(__xludf.DUMMYFUNCTION("""COMPUTED_VALUE"""),"HOSPITAIS - USO ESPECIAL")</f>
        <v>HOSPITAIS - USO ESPECIAL</v>
      </c>
      <c r="E5" s="3" t="str">
        <f>IFERROR(__xludf.DUMMYFUNCTION("""COMPUTED_VALUE"""),"1.2.3.8.1.02.01.15.01")</f>
        <v>1.2.3.8.1.02.01.15.01</v>
      </c>
      <c r="F5" s="4">
        <f>IFERROR(__xludf.DUMMYFUNCTION("""COMPUTED_VALUE"""),338313238.779999)</f>
        <v>338313238.779999</v>
      </c>
      <c r="G5" s="4">
        <f>IFERROR(__xludf.DUMMYFUNCTION("""COMPUTED_VALUE"""),10368772.86)</f>
        <v>10368772.86</v>
      </c>
    </row>
    <row r="6" ht="12.75" spans="1:7">
      <c r="A6" s="2" t="str">
        <f>IFERROR(__xludf.DUMMYFUNCTION("""COMPUTED_VALUE"""),"SES")</f>
        <v>SES</v>
      </c>
      <c r="B6" s="2" t="str">
        <f>IFERROR(__xludf.DUMMYFUNCTION("""COMPUTED_VALUE"""),"2101")</f>
        <v>2101</v>
      </c>
      <c r="C6" s="2" t="str">
        <f>IFERROR(__xludf.DUMMYFUNCTION("""COMPUTED_VALUE"""),"1.2.3.2.1.01.15.02.00")</f>
        <v>1.2.3.2.1.01.15.02.00</v>
      </c>
      <c r="D6" s="2" t="str">
        <f>IFERROR(__xludf.DUMMYFUNCTION("""COMPUTED_VALUE"""),"UNIDADES DE SAÚDE - USO ESPECIAL")</f>
        <v>UNIDADES DE SAÚDE - USO ESPECIAL</v>
      </c>
      <c r="E6" s="3" t="str">
        <f>IFERROR(__xludf.DUMMYFUNCTION("""COMPUTED_VALUE"""),"1.2.3.8.1.02.01.15.02")</f>
        <v>1.2.3.8.1.02.01.15.02</v>
      </c>
      <c r="F6" s="4">
        <f>IFERROR(__xludf.DUMMYFUNCTION("""COMPUTED_VALUE"""),16292525.36)</f>
        <v>16292525.36</v>
      </c>
      <c r="G6" s="4">
        <f>IFERROR(__xludf.DUMMYFUNCTION("""COMPUTED_VALUE"""),521360.8)</f>
        <v>521360.8</v>
      </c>
    </row>
    <row r="7" ht="12.75" spans="1:7">
      <c r="A7" s="2" t="str">
        <f>IFERROR(__xludf.DUMMYFUNCTION("""COMPUTED_VALUE"""),"SES")</f>
        <v>SES</v>
      </c>
      <c r="B7" s="2" t="str">
        <f>IFERROR(__xludf.DUMMYFUNCTION("""COMPUTED_VALUE"""),"2101")</f>
        <v>2101</v>
      </c>
      <c r="C7" s="2" t="str">
        <f>IFERROR(__xludf.DUMMYFUNCTION("""COMPUTED_VALUE"""),"1.2.3.2.1.01.21.01.00")</f>
        <v>1.2.3.2.1.01.21.01.00</v>
      </c>
      <c r="D7" s="2" t="str">
        <f>IFERROR(__xludf.DUMMYFUNCTION("""COMPUTED_VALUE"""),"ESTACIONAMENTOS E GARAGENS - USO ESPECIAL")</f>
        <v>ESTACIONAMENTOS E GARAGENS - USO ESPECIAL</v>
      </c>
      <c r="E7" s="3" t="str">
        <f>IFERROR(__xludf.DUMMYFUNCTION("""COMPUTED_VALUE"""),"1.2.3.8.1.02.01.21.01")</f>
        <v>1.2.3.8.1.02.01.21.01</v>
      </c>
      <c r="F7" s="4">
        <f>IFERROR(__xludf.DUMMYFUNCTION("""COMPUTED_VALUE"""),1937250)</f>
        <v>1937250</v>
      </c>
      <c r="G7" s="4">
        <f>IFERROR(__xludf.DUMMYFUNCTION("""COMPUTED_VALUE"""),61992)</f>
        <v>61992</v>
      </c>
    </row>
    <row r="8" ht="12.75" spans="1:7">
      <c r="A8" s="2" t="str">
        <f>IFERROR(__xludf.DUMMYFUNCTION("""COMPUTED_VALUE"""),"SES")</f>
        <v>SES</v>
      </c>
      <c r="B8" s="2" t="str">
        <f>IFERROR(__xludf.DUMMYFUNCTION("""COMPUTED_VALUE"""),"2101")</f>
        <v>2101</v>
      </c>
      <c r="C8" s="2" t="str">
        <f>IFERROR(__xludf.DUMMYFUNCTION("""COMPUTED_VALUE"""),"1.2.3.2.1.01.98.10.00")</f>
        <v>1.2.3.2.1.01.98.10.00</v>
      </c>
      <c r="D8" s="2" t="str">
        <f>IFERROR(__xludf.DUMMYFUNCTION("""COMPUTED_VALUE"""),"OUTROS BENS IMÓVEIS - USO ESPECIAL")</f>
        <v>OUTROS BENS IMÓVEIS - USO ESPECIAL</v>
      </c>
      <c r="E8" s="3" t="str">
        <f>IFERROR(__xludf.DUMMYFUNCTION("""COMPUTED_VALUE"""),"1.2.3.8.1.02.01.98.10")</f>
        <v>1.2.3.8.1.02.01.98.10</v>
      </c>
      <c r="F8" s="4">
        <f>IFERROR(__xludf.DUMMYFUNCTION("""COMPUTED_VALUE"""),48106922.82)</f>
        <v>48106922.82</v>
      </c>
      <c r="G8" s="4">
        <f>IFERROR(__xludf.DUMMYFUNCTION("""COMPUTED_VALUE"""),1539421.43999999)</f>
        <v>1539421.43999999</v>
      </c>
    </row>
    <row r="9" ht="12.75" spans="1:7">
      <c r="A9" s="2" t="str">
        <f>IFERROR(__xludf.DUMMYFUNCTION("""COMPUTED_VALUE"""),"SES")</f>
        <v>SES</v>
      </c>
      <c r="B9" s="2" t="str">
        <f>IFERROR(__xludf.DUMMYFUNCTION("""COMPUTED_VALUE"""),"2101")</f>
        <v>2101</v>
      </c>
      <c r="C9" s="2" t="str">
        <f>IFERROR(__xludf.DUMMYFUNCTION("""COMPUTED_VALUE"""),"1.2.3.2.1.04.01.01.00")</f>
        <v>1.2.3.2.1.04.01.01.00</v>
      </c>
      <c r="D9" s="2" t="str">
        <f>IFERROR(__xludf.DUMMYFUNCTION("""COMPUTED_VALUE"""),"EDIFICIOS - DOMINICAIS")</f>
        <v>EDIFICIOS - DOMINICAIS</v>
      </c>
      <c r="E9" s="3" t="str">
        <f>IFERROR(__xludf.DUMMYFUNCTION("""COMPUTED_VALUE"""),"1.2.3.8.1.02.04.01.01")</f>
        <v>1.2.3.8.1.02.04.01.01</v>
      </c>
      <c r="F9" s="4">
        <f>IFERROR(__xludf.DUMMYFUNCTION("""COMPUTED_VALUE"""),6653780)</f>
        <v>6653780</v>
      </c>
      <c r="G9" s="4">
        <f>IFERROR(__xludf.DUMMYFUNCTION("""COMPUTED_VALUE"""),212920.96)</f>
        <v>212920.96</v>
      </c>
    </row>
    <row r="10" ht="12.75" spans="1:7">
      <c r="A10" s="2" t="str">
        <f>IFERROR(__xludf.DUMMYFUNCTION("""COMPUTED_VALUE"""),"SES")</f>
        <v>SES</v>
      </c>
      <c r="B10" s="2" t="str">
        <f>IFERROR(__xludf.DUMMYFUNCTION("""COMPUTED_VALUE"""),"2101")</f>
        <v>2101</v>
      </c>
      <c r="C10" s="2" t="str">
        <f>IFERROR(__xludf.DUMMYFUNCTION("""COMPUTED_VALUE"""),"1.2.3.2.1.04.13.01.00")</f>
        <v>1.2.3.2.1.04.13.01.00</v>
      </c>
      <c r="D10" s="2" t="str">
        <f>IFERROR(__xludf.DUMMYFUNCTION("""COMPUTED_VALUE"""),"TERRENOS - DOMINICAIS")</f>
        <v>TERRENOS - DOMINICAIS</v>
      </c>
      <c r="E10" s="3" t="str">
        <f>IFERROR(__xludf.DUMMYFUNCTION("""COMPUTED_VALUE"""),"1.2.3.8.1.02.04.13.01")</f>
        <v>1.2.3.8.1.02.04.13.01</v>
      </c>
      <c r="F10" s="4">
        <f>IFERROR(__xludf.DUMMYFUNCTION("""COMPUTED_VALUE"""),1145155.33)</f>
        <v>1145155.33</v>
      </c>
      <c r="G10" s="4">
        <f>IFERROR(__xludf.DUMMYFUNCTION("""COMPUTED_VALUE"""),0)</f>
        <v>0</v>
      </c>
    </row>
    <row r="11" ht="12.75" spans="1:7">
      <c r="A11" s="2" t="str">
        <f>IFERROR(__xludf.DUMMYFUNCTION("""COMPUTED_VALUE"""),"SES")</f>
        <v>SES</v>
      </c>
      <c r="B11" s="2" t="str">
        <f>IFERROR(__xludf.DUMMYFUNCTION("""COMPUTED_VALUE"""),"2101")</f>
        <v>2101</v>
      </c>
      <c r="C11" s="2" t="str">
        <f>IFERROR(__xludf.DUMMYFUNCTION("""COMPUTED_VALUE"""),"1.2.3.2.1.99.99.03.00")</f>
        <v>1.2.3.2.1.99.99.03.00</v>
      </c>
      <c r="D11" s="2" t="str">
        <f>IFERROR(__xludf.DUMMYFUNCTION("""COMPUTED_VALUE"""),"BENS IMÓVEIS COM OCUPAÇÃO IRREGULAR")</f>
        <v>BENS IMÓVEIS COM OCUPAÇÃO IRREGULAR</v>
      </c>
      <c r="E11" s="3"/>
      <c r="F11" s="4">
        <f>IFERROR(__xludf.DUMMYFUNCTION("""COMPUTED_VALUE"""),20242.22)</f>
        <v>20242.22</v>
      </c>
      <c r="G11" s="4">
        <f>IFERROR(__xludf.DUMMYFUNCTION("""COMPUTED_VALUE"""),0)</f>
        <v>0</v>
      </c>
    </row>
    <row r="12" ht="12.75" spans="1:4">
      <c r="A12" s="5"/>
      <c r="B12" s="5"/>
      <c r="C12" s="5"/>
      <c r="D12" s="5"/>
    </row>
    <row r="13" ht="12.75" spans="1:4">
      <c r="A13" s="5"/>
      <c r="B13" s="5"/>
      <c r="C13" s="5"/>
      <c r="D13" s="5"/>
    </row>
    <row r="14" ht="12.75" spans="1:4">
      <c r="A14" s="5"/>
      <c r="B14" s="5"/>
      <c r="C14" s="5"/>
      <c r="D14" s="5"/>
    </row>
    <row r="15" ht="12.75" spans="1:4">
      <c r="A15" s="5"/>
      <c r="B15" s="5"/>
      <c r="C15" s="5"/>
      <c r="D15" s="5"/>
    </row>
    <row r="16" ht="12.75" spans="1:4">
      <c r="A16" s="5"/>
      <c r="B16" s="5"/>
      <c r="C16" s="5"/>
      <c r="D16" s="5"/>
    </row>
    <row r="17" ht="12.75" spans="1:4">
      <c r="A17" s="5"/>
      <c r="B17" s="5"/>
      <c r="C17" s="5"/>
      <c r="D17" s="5"/>
    </row>
    <row r="18" ht="12.75" spans="1:4">
      <c r="A18" s="5"/>
      <c r="B18" s="5"/>
      <c r="C18" s="5"/>
      <c r="D18" s="5"/>
    </row>
    <row r="19" ht="12.75" spans="1:4">
      <c r="A19" s="5"/>
      <c r="B19" s="5"/>
      <c r="C19" s="5"/>
      <c r="D19" s="5"/>
    </row>
    <row r="20" ht="12.75" spans="1:4">
      <c r="A20" s="5"/>
      <c r="B20" s="5"/>
      <c r="C20" s="5"/>
      <c r="D20" s="5"/>
    </row>
    <row r="21" ht="12.75" spans="1:4">
      <c r="A21" s="5"/>
      <c r="B21" s="5"/>
      <c r="C21" s="5"/>
      <c r="D21" s="5"/>
    </row>
    <row r="22" ht="12.75" spans="1:4">
      <c r="A22" s="5"/>
      <c r="B22" s="5"/>
      <c r="C22" s="5"/>
      <c r="D22" s="5"/>
    </row>
    <row r="23" ht="12.75" spans="1:4">
      <c r="A23" s="5"/>
      <c r="B23" s="5"/>
      <c r="C23" s="5"/>
      <c r="D23" s="5"/>
    </row>
    <row r="24" ht="12.75" spans="1:4">
      <c r="A24" s="5"/>
      <c r="B24" s="5"/>
      <c r="C24" s="5"/>
      <c r="D24" s="5"/>
    </row>
    <row r="25" ht="12.75" spans="1:4">
      <c r="A25" s="5"/>
      <c r="B25" s="5"/>
      <c r="C25" s="5"/>
      <c r="D25" s="5"/>
    </row>
    <row r="26" ht="12.75" spans="1:4">
      <c r="A26" s="5"/>
      <c r="B26" s="5"/>
      <c r="C26" s="5"/>
      <c r="D26" s="5"/>
    </row>
    <row r="27" ht="12.75" spans="1:4">
      <c r="A27" s="5"/>
      <c r="B27" s="5"/>
      <c r="C27" s="5"/>
      <c r="D27" s="5"/>
    </row>
    <row r="28" ht="12.75" spans="1:4">
      <c r="A28" s="5"/>
      <c r="B28" s="5"/>
      <c r="C28" s="5"/>
      <c r="D28" s="5"/>
    </row>
    <row r="29" ht="12.75" spans="1:4">
      <c r="A29" s="5"/>
      <c r="B29" s="5"/>
      <c r="C29" s="5"/>
      <c r="D29" s="5"/>
    </row>
    <row r="30" ht="12.75" spans="1:4">
      <c r="A30" s="5"/>
      <c r="B30" s="5"/>
      <c r="C30" s="5"/>
      <c r="D30" s="5"/>
    </row>
    <row r="31" ht="12.75" spans="1:4">
      <c r="A31" s="5"/>
      <c r="B31" s="5"/>
      <c r="C31" s="5"/>
      <c r="D31" s="5"/>
    </row>
    <row r="32" ht="12.75" spans="1:4">
      <c r="A32" s="5"/>
      <c r="B32" s="5"/>
      <c r="C32" s="5"/>
      <c r="D32" s="5"/>
    </row>
    <row r="33" ht="12.75" spans="1:4">
      <c r="A33" s="5"/>
      <c r="B33" s="5"/>
      <c r="C33" s="5"/>
      <c r="D33" s="5"/>
    </row>
    <row r="34" ht="12.75" spans="1:4">
      <c r="A34" s="5"/>
      <c r="B34" s="5"/>
      <c r="C34" s="5"/>
      <c r="D34" s="5"/>
    </row>
    <row r="35" ht="12.75" spans="1:4">
      <c r="A35" s="5"/>
      <c r="B35" s="5"/>
      <c r="C35" s="5"/>
      <c r="D35" s="5"/>
    </row>
    <row r="36" ht="12.75" spans="1:4">
      <c r="A36" s="5"/>
      <c r="B36" s="5"/>
      <c r="C36" s="5"/>
      <c r="D36" s="5"/>
    </row>
    <row r="37" ht="12.75" spans="1:4">
      <c r="A37" s="5"/>
      <c r="B37" s="5"/>
      <c r="C37" s="5"/>
      <c r="D37" s="5"/>
    </row>
    <row r="38" ht="12.75" spans="1:4">
      <c r="A38" s="5"/>
      <c r="B38" s="5"/>
      <c r="C38" s="5"/>
      <c r="D38" s="5"/>
    </row>
    <row r="39" ht="12.75" spans="1:4">
      <c r="A39" s="5"/>
      <c r="B39" s="5"/>
      <c r="C39" s="5"/>
      <c r="D39" s="5"/>
    </row>
    <row r="40" ht="12.75" spans="1:4">
      <c r="A40" s="5"/>
      <c r="B40" s="5"/>
      <c r="C40" s="5"/>
      <c r="D40" s="5"/>
    </row>
    <row r="41" ht="12.75" spans="1:4">
      <c r="A41" s="5"/>
      <c r="B41" s="5"/>
      <c r="C41" s="5"/>
      <c r="D41" s="5"/>
    </row>
    <row r="42" ht="12.75" spans="1:4">
      <c r="A42" s="5"/>
      <c r="B42" s="5"/>
      <c r="C42" s="5"/>
      <c r="D42" s="5"/>
    </row>
    <row r="43" ht="12.75" spans="1:4">
      <c r="A43" s="5"/>
      <c r="B43" s="5"/>
      <c r="C43" s="5"/>
      <c r="D43" s="5"/>
    </row>
    <row r="44" ht="12.75" spans="1:4">
      <c r="A44" s="5"/>
      <c r="B44" s="5"/>
      <c r="C44" s="5"/>
      <c r="D44" s="5"/>
    </row>
    <row r="45" ht="12.75" spans="1:4">
      <c r="A45" s="5"/>
      <c r="B45" s="5"/>
      <c r="C45" s="5"/>
      <c r="D45" s="5"/>
    </row>
    <row r="46" ht="12.75" spans="1:4">
      <c r="A46" s="5"/>
      <c r="B46" s="5"/>
      <c r="C46" s="5"/>
      <c r="D46" s="5"/>
    </row>
    <row r="47" ht="12.75" spans="1:4">
      <c r="A47" s="5"/>
      <c r="B47" s="5"/>
      <c r="C47" s="5"/>
      <c r="D47" s="5"/>
    </row>
    <row r="48" ht="12.75" spans="1:4">
      <c r="A48" s="5"/>
      <c r="B48" s="5"/>
      <c r="C48" s="5"/>
      <c r="D48" s="5"/>
    </row>
    <row r="49" ht="12.75" spans="1:4">
      <c r="A49" s="5"/>
      <c r="B49" s="5"/>
      <c r="C49" s="5"/>
      <c r="D49" s="5"/>
    </row>
    <row r="50" ht="12.75" spans="1:4">
      <c r="A50" s="5"/>
      <c r="B50" s="5"/>
      <c r="C50" s="5"/>
      <c r="D50" s="5"/>
    </row>
    <row r="51" ht="12.75" spans="1:4">
      <c r="A51" s="5"/>
      <c r="B51" s="5"/>
      <c r="C51" s="5"/>
      <c r="D51" s="5"/>
    </row>
    <row r="52" ht="12.75" spans="1:4">
      <c r="A52" s="5"/>
      <c r="B52" s="5"/>
      <c r="C52" s="5"/>
      <c r="D52" s="5"/>
    </row>
    <row r="53" ht="12.75" spans="1:4">
      <c r="A53" s="5"/>
      <c r="B53" s="5"/>
      <c r="C53" s="5"/>
      <c r="D53" s="5"/>
    </row>
    <row r="54" ht="12.75" spans="1:4">
      <c r="A54" s="5"/>
      <c r="B54" s="5"/>
      <c r="C54" s="5"/>
      <c r="D54" s="5"/>
    </row>
    <row r="55" ht="12.75" spans="1:4">
      <c r="A55" s="5"/>
      <c r="B55" s="5"/>
      <c r="C55" s="5"/>
      <c r="D55" s="5"/>
    </row>
    <row r="56" ht="12.75" spans="1:4">
      <c r="A56" s="5"/>
      <c r="B56" s="5"/>
      <c r="C56" s="5"/>
      <c r="D56" s="5"/>
    </row>
    <row r="57" ht="12.75" spans="1:4">
      <c r="A57" s="5"/>
      <c r="B57" s="5"/>
      <c r="C57" s="5"/>
      <c r="D57" s="5"/>
    </row>
    <row r="58" ht="12.75" spans="1:4">
      <c r="A58" s="5"/>
      <c r="B58" s="5"/>
      <c r="C58" s="5"/>
      <c r="D58" s="5"/>
    </row>
    <row r="59" ht="12.75" spans="1:4">
      <c r="A59" s="5"/>
      <c r="B59" s="5"/>
      <c r="C59" s="5"/>
      <c r="D59" s="5"/>
    </row>
    <row r="60" ht="12.75" spans="1:4">
      <c r="A60" s="5"/>
      <c r="B60" s="5"/>
      <c r="C60" s="5"/>
      <c r="D60" s="5"/>
    </row>
    <row r="61" ht="12.75" spans="1:4">
      <c r="A61" s="5"/>
      <c r="B61" s="5"/>
      <c r="C61" s="5"/>
      <c r="D61" s="5"/>
    </row>
    <row r="62" ht="12.75" spans="1:4">
      <c r="A62" s="5"/>
      <c r="B62" s="5"/>
      <c r="C62" s="5"/>
      <c r="D62" s="5"/>
    </row>
    <row r="63" ht="12.75" spans="1:4">
      <c r="A63" s="5"/>
      <c r="B63" s="5"/>
      <c r="C63" s="5"/>
      <c r="D63" s="5"/>
    </row>
    <row r="64" ht="12.75" spans="1:4">
      <c r="A64" s="5"/>
      <c r="B64" s="5"/>
      <c r="C64" s="5"/>
      <c r="D64" s="5"/>
    </row>
    <row r="65" ht="12.75" spans="1:4">
      <c r="A65" s="5"/>
      <c r="B65" s="5"/>
      <c r="C65" s="5"/>
      <c r="D65" s="5"/>
    </row>
    <row r="66" ht="12.75" spans="1:4">
      <c r="A66" s="5"/>
      <c r="B66" s="5"/>
      <c r="C66" s="5"/>
      <c r="D66" s="5"/>
    </row>
    <row r="67" ht="12.75" spans="1:4">
      <c r="A67" s="5"/>
      <c r="B67" s="5"/>
      <c r="C67" s="5"/>
      <c r="D67" s="5"/>
    </row>
    <row r="68" ht="12.75" spans="1:4">
      <c r="A68" s="5"/>
      <c r="B68" s="5"/>
      <c r="C68" s="5"/>
      <c r="D68" s="5"/>
    </row>
    <row r="69" ht="12.75" spans="1:4">
      <c r="A69" s="5"/>
      <c r="B69" s="5"/>
      <c r="C69" s="5"/>
      <c r="D69" s="5"/>
    </row>
    <row r="70" ht="12.75" spans="1:4">
      <c r="A70" s="5"/>
      <c r="B70" s="5"/>
      <c r="C70" s="5"/>
      <c r="D70" s="5"/>
    </row>
    <row r="71" ht="12.75" spans="1:4">
      <c r="A71" s="5"/>
      <c r="B71" s="5"/>
      <c r="C71" s="5"/>
      <c r="D71" s="5"/>
    </row>
    <row r="72" ht="12.75" spans="1:4">
      <c r="A72" s="5"/>
      <c r="B72" s="5"/>
      <c r="C72" s="5"/>
      <c r="D72" s="5"/>
    </row>
    <row r="73" ht="12.75" spans="1:4">
      <c r="A73" s="5"/>
      <c r="B73" s="5"/>
      <c r="C73" s="5"/>
      <c r="D73" s="5"/>
    </row>
    <row r="74" ht="12.75" spans="1:4">
      <c r="A74" s="5"/>
      <c r="B74" s="5"/>
      <c r="C74" s="5"/>
      <c r="D74" s="5"/>
    </row>
    <row r="75" ht="12.75" spans="1:4">
      <c r="A75" s="5"/>
      <c r="B75" s="5"/>
      <c r="C75" s="5"/>
      <c r="D75" s="5"/>
    </row>
    <row r="76" ht="12.75" spans="1:4">
      <c r="A76" s="5"/>
      <c r="B76" s="5"/>
      <c r="C76" s="5"/>
      <c r="D76" s="5"/>
    </row>
    <row r="77" ht="12.75" spans="1:4">
      <c r="A77" s="5"/>
      <c r="B77" s="5"/>
      <c r="C77" s="5"/>
      <c r="D77" s="5"/>
    </row>
    <row r="78" ht="12.75" spans="1:4">
      <c r="A78" s="5"/>
      <c r="B78" s="5"/>
      <c r="C78" s="5"/>
      <c r="D78" s="5"/>
    </row>
    <row r="79" ht="12.75" spans="1:4">
      <c r="A79" s="5"/>
      <c r="B79" s="5"/>
      <c r="C79" s="5"/>
      <c r="D79" s="5"/>
    </row>
    <row r="80" ht="12.75" spans="1:4">
      <c r="A80" s="5"/>
      <c r="B80" s="5"/>
      <c r="C80" s="5"/>
      <c r="D80" s="5"/>
    </row>
    <row r="81" ht="12.75" spans="1:4">
      <c r="A81" s="5"/>
      <c r="B81" s="5"/>
      <c r="C81" s="5"/>
      <c r="D81" s="5"/>
    </row>
    <row r="82" ht="12.75" spans="1:4">
      <c r="A82" s="5"/>
      <c r="B82" s="5"/>
      <c r="C82" s="5"/>
      <c r="D82" s="5"/>
    </row>
    <row r="83" ht="12.75" spans="1:4">
      <c r="A83" s="5"/>
      <c r="B83" s="5"/>
      <c r="C83" s="5"/>
      <c r="D83" s="5"/>
    </row>
    <row r="84" ht="12.75" spans="1:4">
      <c r="A84" s="5"/>
      <c r="B84" s="5"/>
      <c r="C84" s="5"/>
      <c r="D84" s="5"/>
    </row>
    <row r="85" ht="12.75" spans="1:4">
      <c r="A85" s="5"/>
      <c r="B85" s="5"/>
      <c r="C85" s="5"/>
      <c r="D85" s="5"/>
    </row>
    <row r="86" ht="12.75" spans="1:4">
      <c r="A86" s="5"/>
      <c r="B86" s="5"/>
      <c r="C86" s="5"/>
      <c r="D86" s="5"/>
    </row>
    <row r="87" ht="12.75" spans="1:4">
      <c r="A87" s="5"/>
      <c r="B87" s="5"/>
      <c r="C87" s="5"/>
      <c r="D87" s="5"/>
    </row>
    <row r="88" ht="12.75" spans="1:4">
      <c r="A88" s="5"/>
      <c r="B88" s="5"/>
      <c r="C88" s="5"/>
      <c r="D88" s="5"/>
    </row>
    <row r="89" ht="12.75" spans="1:4">
      <c r="A89" s="5"/>
      <c r="B89" s="5"/>
      <c r="C89" s="5"/>
      <c r="D89" s="5"/>
    </row>
    <row r="90" ht="12.75" spans="1:4">
      <c r="A90" s="5"/>
      <c r="B90" s="5"/>
      <c r="C90" s="5"/>
      <c r="D90" s="5"/>
    </row>
    <row r="91" ht="12.75" spans="1:4">
      <c r="A91" s="5"/>
      <c r="B91" s="5"/>
      <c r="C91" s="5"/>
      <c r="D91" s="5"/>
    </row>
    <row r="92" ht="12.75" spans="1:4">
      <c r="A92" s="5"/>
      <c r="B92" s="5"/>
      <c r="C92" s="5"/>
      <c r="D92" s="5"/>
    </row>
    <row r="93" ht="12.75" spans="1:4">
      <c r="A93" s="5"/>
      <c r="B93" s="5"/>
      <c r="C93" s="5"/>
      <c r="D93" s="5"/>
    </row>
    <row r="94" ht="12.75" spans="1:4">
      <c r="A94" s="5"/>
      <c r="B94" s="5"/>
      <c r="C94" s="5"/>
      <c r="D94" s="5"/>
    </row>
    <row r="95" ht="12.75" spans="1:4">
      <c r="A95" s="5"/>
      <c r="B95" s="5"/>
      <c r="C95" s="5"/>
      <c r="D95" s="5"/>
    </row>
    <row r="96" ht="12.75" spans="1:4">
      <c r="A96" s="5"/>
      <c r="B96" s="5"/>
      <c r="C96" s="5"/>
      <c r="D96" s="5"/>
    </row>
    <row r="97" ht="12.75" spans="1:4">
      <c r="A97" s="5"/>
      <c r="B97" s="5"/>
      <c r="C97" s="5"/>
      <c r="D97" s="5"/>
    </row>
    <row r="98" ht="12.75" spans="1:4">
      <c r="A98" s="5"/>
      <c r="B98" s="5"/>
      <c r="C98" s="5"/>
      <c r="D98" s="5"/>
    </row>
    <row r="99" ht="12.75" spans="1:4">
      <c r="A99" s="5"/>
      <c r="B99" s="5"/>
      <c r="C99" s="5"/>
      <c r="D99" s="5"/>
    </row>
    <row r="100" ht="12.75" spans="1:4">
      <c r="A100" s="5"/>
      <c r="B100" s="5"/>
      <c r="C100" s="5"/>
      <c r="D100" s="5"/>
    </row>
    <row r="101" ht="12.75" spans="1:4">
      <c r="A101" s="5"/>
      <c r="B101" s="5"/>
      <c r="C101" s="5"/>
      <c r="D101" s="5"/>
    </row>
    <row r="102" ht="12.75" spans="1:4">
      <c r="A102" s="5"/>
      <c r="B102" s="5"/>
      <c r="C102" s="5"/>
      <c r="D102" s="5"/>
    </row>
    <row r="103" ht="12.75" spans="1:4">
      <c r="A103" s="5"/>
      <c r="B103" s="5"/>
      <c r="C103" s="5"/>
      <c r="D103" s="5"/>
    </row>
    <row r="104" ht="12.75" spans="1:4">
      <c r="A104" s="5"/>
      <c r="B104" s="5"/>
      <c r="C104" s="5"/>
      <c r="D104" s="5"/>
    </row>
    <row r="105" ht="12.75" spans="1:4">
      <c r="A105" s="5"/>
      <c r="B105" s="5"/>
      <c r="C105" s="5"/>
      <c r="D105" s="5"/>
    </row>
    <row r="106" ht="12.75" spans="1:4">
      <c r="A106" s="5"/>
      <c r="B106" s="5"/>
      <c r="C106" s="5"/>
      <c r="D106" s="5"/>
    </row>
    <row r="107" ht="12.75" spans="1:4">
      <c r="A107" s="5"/>
      <c r="B107" s="5"/>
      <c r="C107" s="5"/>
      <c r="D107" s="5"/>
    </row>
    <row r="108" ht="12.75" spans="1:4">
      <c r="A108" s="5"/>
      <c r="B108" s="5"/>
      <c r="C108" s="5"/>
      <c r="D108" s="5"/>
    </row>
    <row r="109" ht="12.75" spans="1:4">
      <c r="A109" s="5"/>
      <c r="B109" s="5"/>
      <c r="C109" s="5"/>
      <c r="D109" s="5"/>
    </row>
    <row r="110" ht="12.75" spans="1:4">
      <c r="A110" s="5"/>
      <c r="B110" s="5"/>
      <c r="C110" s="5"/>
      <c r="D110" s="5"/>
    </row>
    <row r="111" ht="12.75" spans="1:4">
      <c r="A111" s="5"/>
      <c r="B111" s="5"/>
      <c r="C111" s="5"/>
      <c r="D111" s="5"/>
    </row>
    <row r="112" ht="12.75" spans="1:4">
      <c r="A112" s="5"/>
      <c r="B112" s="5"/>
      <c r="C112" s="5"/>
      <c r="D112" s="5"/>
    </row>
    <row r="113" ht="12.75" spans="1:4">
      <c r="A113" s="5"/>
      <c r="B113" s="5"/>
      <c r="C113" s="5"/>
      <c r="D113" s="5"/>
    </row>
    <row r="114" ht="12.75" spans="1:4">
      <c r="A114" s="5"/>
      <c r="B114" s="5"/>
      <c r="C114" s="5"/>
      <c r="D114" s="5"/>
    </row>
    <row r="115" ht="12.75" spans="1:4">
      <c r="A115" s="5"/>
      <c r="B115" s="5"/>
      <c r="C115" s="5"/>
      <c r="D115" s="5"/>
    </row>
    <row r="116" ht="12.75" spans="1:4">
      <c r="A116" s="5"/>
      <c r="B116" s="5"/>
      <c r="C116" s="5"/>
      <c r="D116" s="5"/>
    </row>
    <row r="117" ht="12.75" spans="1:4">
      <c r="A117" s="5"/>
      <c r="B117" s="5"/>
      <c r="C117" s="5"/>
      <c r="D117" s="5"/>
    </row>
    <row r="118" ht="12.75" spans="1:4">
      <c r="A118" s="5"/>
      <c r="B118" s="5"/>
      <c r="C118" s="5"/>
      <c r="D118" s="5"/>
    </row>
    <row r="119" ht="12.75" spans="1:4">
      <c r="A119" s="5"/>
      <c r="B119" s="5"/>
      <c r="C119" s="5"/>
      <c r="D119" s="5"/>
    </row>
    <row r="120" ht="12.75" spans="1:4">
      <c r="A120" s="5"/>
      <c r="B120" s="5"/>
      <c r="C120" s="5"/>
      <c r="D120" s="5"/>
    </row>
    <row r="121" ht="12.75" spans="1:4">
      <c r="A121" s="5"/>
      <c r="B121" s="5"/>
      <c r="C121" s="5"/>
      <c r="D121" s="5"/>
    </row>
    <row r="122" ht="12.75" spans="1:4">
      <c r="A122" s="5"/>
      <c r="B122" s="5"/>
      <c r="C122" s="5"/>
      <c r="D122" s="5"/>
    </row>
    <row r="123" ht="12.75" spans="1:4">
      <c r="A123" s="5"/>
      <c r="B123" s="5"/>
      <c r="C123" s="5"/>
      <c r="D123" s="5"/>
    </row>
    <row r="124" ht="12.75" spans="1:4">
      <c r="A124" s="5"/>
      <c r="B124" s="5"/>
      <c r="C124" s="5"/>
      <c r="D124" s="5"/>
    </row>
    <row r="125" ht="12.75" spans="1:4">
      <c r="A125" s="5"/>
      <c r="B125" s="5"/>
      <c r="C125" s="5"/>
      <c r="D125" s="5"/>
    </row>
    <row r="126" ht="12.75" spans="1:4">
      <c r="A126" s="5"/>
      <c r="B126" s="5"/>
      <c r="C126" s="5"/>
      <c r="D126" s="5"/>
    </row>
    <row r="127" ht="12.75" spans="1:4">
      <c r="A127" s="5"/>
      <c r="B127" s="5"/>
      <c r="C127" s="5"/>
      <c r="D127" s="5"/>
    </row>
    <row r="128" ht="12.75" spans="1:4">
      <c r="A128" s="5"/>
      <c r="B128" s="5"/>
      <c r="C128" s="5"/>
      <c r="D128" s="5"/>
    </row>
    <row r="129" ht="12.75" spans="1:4">
      <c r="A129" s="5"/>
      <c r="B129" s="5"/>
      <c r="C129" s="5"/>
      <c r="D129" s="5"/>
    </row>
    <row r="130" ht="12.75" spans="1:4">
      <c r="A130" s="5"/>
      <c r="B130" s="5"/>
      <c r="C130" s="5"/>
      <c r="D130" s="5"/>
    </row>
    <row r="131" ht="12.75" spans="1:4">
      <c r="A131" s="5"/>
      <c r="B131" s="5"/>
      <c r="C131" s="5"/>
      <c r="D131" s="5"/>
    </row>
    <row r="132" ht="12.75" spans="1:4">
      <c r="A132" s="5"/>
      <c r="B132" s="5"/>
      <c r="C132" s="5"/>
      <c r="D132" s="5"/>
    </row>
    <row r="133" ht="12.75" spans="1:4">
      <c r="A133" s="5"/>
      <c r="B133" s="5"/>
      <c r="C133" s="5"/>
      <c r="D133" s="5"/>
    </row>
    <row r="134" ht="12.75" spans="1:4">
      <c r="A134" s="5"/>
      <c r="B134" s="5"/>
      <c r="C134" s="5"/>
      <c r="D134" s="5"/>
    </row>
    <row r="135" ht="12.75" spans="1:4">
      <c r="A135" s="5"/>
      <c r="B135" s="5"/>
      <c r="C135" s="5"/>
      <c r="D135" s="5"/>
    </row>
    <row r="136" ht="12.75" spans="1:4">
      <c r="A136" s="5"/>
      <c r="B136" s="5"/>
      <c r="C136" s="5"/>
      <c r="D136" s="5"/>
    </row>
    <row r="137" ht="12.75" spans="1:4">
      <c r="A137" s="5"/>
      <c r="B137" s="5"/>
      <c r="C137" s="5"/>
      <c r="D137" s="5"/>
    </row>
    <row r="138" ht="12.75" spans="1:4">
      <c r="A138" s="5"/>
      <c r="B138" s="5"/>
      <c r="C138" s="5"/>
      <c r="D138" s="5"/>
    </row>
    <row r="139" ht="12.75" spans="1:4">
      <c r="A139" s="5"/>
      <c r="B139" s="5"/>
      <c r="C139" s="5"/>
      <c r="D139" s="5"/>
    </row>
    <row r="140" ht="12.75" spans="1:4">
      <c r="A140" s="5"/>
      <c r="B140" s="5"/>
      <c r="C140" s="5"/>
      <c r="D140" s="5"/>
    </row>
    <row r="141" ht="12.75" spans="1:4">
      <c r="A141" s="5"/>
      <c r="B141" s="5"/>
      <c r="C141" s="5"/>
      <c r="D141" s="5"/>
    </row>
    <row r="142" ht="12.75" spans="1:4">
      <c r="A142" s="5"/>
      <c r="B142" s="5"/>
      <c r="C142" s="5"/>
      <c r="D142" s="5"/>
    </row>
    <row r="143" ht="12.75" spans="1:4">
      <c r="A143" s="5"/>
      <c r="B143" s="5"/>
      <c r="C143" s="5"/>
      <c r="D143" s="5"/>
    </row>
    <row r="144" ht="12.75" spans="1:4">
      <c r="A144" s="5"/>
      <c r="B144" s="5"/>
      <c r="C144" s="5"/>
      <c r="D144" s="5"/>
    </row>
    <row r="145" ht="12.75" spans="1:4">
      <c r="A145" s="5"/>
      <c r="B145" s="5"/>
      <c r="C145" s="5"/>
      <c r="D145" s="5"/>
    </row>
    <row r="146" ht="12.75" spans="1:4">
      <c r="A146" s="5"/>
      <c r="B146" s="5"/>
      <c r="C146" s="5"/>
      <c r="D146" s="5"/>
    </row>
    <row r="147" ht="12.75" spans="1:4">
      <c r="A147" s="5"/>
      <c r="B147" s="5"/>
      <c r="C147" s="5"/>
      <c r="D147" s="5"/>
    </row>
    <row r="148" ht="12.75" spans="1:4">
      <c r="A148" s="5"/>
      <c r="B148" s="5"/>
      <c r="C148" s="5"/>
      <c r="D148" s="5"/>
    </row>
    <row r="149" ht="12.75" spans="1:4">
      <c r="A149" s="5"/>
      <c r="B149" s="5"/>
      <c r="C149" s="5"/>
      <c r="D149" s="5"/>
    </row>
    <row r="150" ht="12.75" spans="1:4">
      <c r="A150" s="5"/>
      <c r="B150" s="5"/>
      <c r="C150" s="5"/>
      <c r="D150" s="5"/>
    </row>
    <row r="151" ht="12.75" spans="1:4">
      <c r="A151" s="5"/>
      <c r="B151" s="5"/>
      <c r="C151" s="5"/>
      <c r="D151" s="5"/>
    </row>
    <row r="152" ht="12.75" spans="1:4">
      <c r="A152" s="5"/>
      <c r="B152" s="5"/>
      <c r="C152" s="5"/>
      <c r="D152" s="5"/>
    </row>
    <row r="153" ht="12.75" spans="1:4">
      <c r="A153" s="5"/>
      <c r="B153" s="5"/>
      <c r="C153" s="5"/>
      <c r="D153" s="5"/>
    </row>
    <row r="154" ht="12.75" spans="1:4">
      <c r="A154" s="5"/>
      <c r="B154" s="5"/>
      <c r="C154" s="5"/>
      <c r="D154" s="5"/>
    </row>
    <row r="155" ht="12.75" spans="1:4">
      <c r="A155" s="5"/>
      <c r="B155" s="5"/>
      <c r="C155" s="5"/>
      <c r="D155" s="5"/>
    </row>
    <row r="156" ht="12.75" spans="1:4">
      <c r="A156" s="5"/>
      <c r="B156" s="5"/>
      <c r="C156" s="5"/>
      <c r="D156" s="5"/>
    </row>
    <row r="157" ht="12.75" spans="1:4">
      <c r="A157" s="5"/>
      <c r="B157" s="5"/>
      <c r="C157" s="5"/>
      <c r="D157" s="5"/>
    </row>
    <row r="158" ht="12.75" spans="1:4">
      <c r="A158" s="5"/>
      <c r="B158" s="5"/>
      <c r="C158" s="5"/>
      <c r="D158" s="5"/>
    </row>
    <row r="159" ht="12.75" spans="1:4">
      <c r="A159" s="5"/>
      <c r="B159" s="5"/>
      <c r="C159" s="5"/>
      <c r="D159" s="5"/>
    </row>
    <row r="160" ht="12.75" spans="1:4">
      <c r="A160" s="5"/>
      <c r="B160" s="5"/>
      <c r="C160" s="5"/>
      <c r="D160" s="5"/>
    </row>
    <row r="161" ht="12.75" spans="1:4">
      <c r="A161" s="5"/>
      <c r="B161" s="5"/>
      <c r="C161" s="5"/>
      <c r="D161" s="5"/>
    </row>
    <row r="162" ht="12.75" spans="1:4">
      <c r="A162" s="5"/>
      <c r="B162" s="5"/>
      <c r="C162" s="5"/>
      <c r="D162" s="5"/>
    </row>
    <row r="163" ht="12.75" spans="1:4">
      <c r="A163" s="5"/>
      <c r="B163" s="5"/>
      <c r="C163" s="5"/>
      <c r="D163" s="5"/>
    </row>
    <row r="164" ht="12.75" spans="1:4">
      <c r="A164" s="5"/>
      <c r="B164" s="5"/>
      <c r="C164" s="5"/>
      <c r="D164" s="5"/>
    </row>
    <row r="165" ht="12.75" spans="1:4">
      <c r="A165" s="5"/>
      <c r="B165" s="5"/>
      <c r="C165" s="5"/>
      <c r="D165" s="5"/>
    </row>
    <row r="166" ht="12.75" spans="1:4">
      <c r="A166" s="5"/>
      <c r="B166" s="5"/>
      <c r="C166" s="5"/>
      <c r="D166" s="5"/>
    </row>
    <row r="167" ht="12.75" spans="1:4">
      <c r="A167" s="5"/>
      <c r="B167" s="5"/>
      <c r="C167" s="5"/>
      <c r="D167" s="5"/>
    </row>
    <row r="168" ht="12.75" spans="1:4">
      <c r="A168" s="5"/>
      <c r="B168" s="5"/>
      <c r="C168" s="5"/>
      <c r="D168" s="5"/>
    </row>
    <row r="169" ht="12.75" spans="1:4">
      <c r="A169" s="5"/>
      <c r="B169" s="5"/>
      <c r="C169" s="5"/>
      <c r="D169" s="5"/>
    </row>
    <row r="170" ht="12.75" spans="1:4">
      <c r="A170" s="5"/>
      <c r="B170" s="5"/>
      <c r="C170" s="5"/>
      <c r="D170" s="5"/>
    </row>
    <row r="171" ht="12.75" spans="1:4">
      <c r="A171" s="5"/>
      <c r="B171" s="5"/>
      <c r="C171" s="5"/>
      <c r="D171" s="5"/>
    </row>
    <row r="172" ht="12.75" spans="1:4">
      <c r="A172" s="5"/>
      <c r="B172" s="5"/>
      <c r="C172" s="5"/>
      <c r="D172" s="5"/>
    </row>
    <row r="173" ht="12.75" spans="1:4">
      <c r="A173" s="5"/>
      <c r="B173" s="5"/>
      <c r="C173" s="5"/>
      <c r="D173" s="5"/>
    </row>
    <row r="174" ht="12.75" spans="1:4">
      <c r="A174" s="5"/>
      <c r="B174" s="5"/>
      <c r="C174" s="5"/>
      <c r="D174" s="5"/>
    </row>
    <row r="175" ht="12.75" spans="1:4">
      <c r="A175" s="5"/>
      <c r="B175" s="5"/>
      <c r="C175" s="5"/>
      <c r="D175" s="5"/>
    </row>
    <row r="176" ht="12.75" spans="1:4">
      <c r="A176" s="5"/>
      <c r="B176" s="5"/>
      <c r="C176" s="5"/>
      <c r="D176" s="5"/>
    </row>
    <row r="177" ht="12.75" spans="1:4">
      <c r="A177" s="5"/>
      <c r="B177" s="5"/>
      <c r="C177" s="5"/>
      <c r="D177" s="5"/>
    </row>
    <row r="178" ht="12.75" spans="1:4">
      <c r="A178" s="5"/>
      <c r="B178" s="5"/>
      <c r="C178" s="5"/>
      <c r="D178" s="5"/>
    </row>
    <row r="179" ht="12.75" spans="1:4">
      <c r="A179" s="5"/>
      <c r="B179" s="5"/>
      <c r="C179" s="5"/>
      <c r="D179" s="5"/>
    </row>
    <row r="180" ht="12.75" spans="1:4">
      <c r="A180" s="5"/>
      <c r="B180" s="5"/>
      <c r="C180" s="5"/>
      <c r="D180" s="5"/>
    </row>
    <row r="181" ht="12.75" spans="1:4">
      <c r="A181" s="5"/>
      <c r="B181" s="5"/>
      <c r="C181" s="5"/>
      <c r="D181" s="5"/>
    </row>
    <row r="182" ht="12.75" spans="1:4">
      <c r="A182" s="5"/>
      <c r="B182" s="5"/>
      <c r="C182" s="5"/>
      <c r="D182" s="5"/>
    </row>
    <row r="183" ht="12.75" spans="1:4">
      <c r="A183" s="5"/>
      <c r="B183" s="5"/>
      <c r="C183" s="5"/>
      <c r="D183" s="5"/>
    </row>
    <row r="184" ht="12.75" spans="1:4">
      <c r="A184" s="5"/>
      <c r="B184" s="5"/>
      <c r="C184" s="5"/>
      <c r="D184" s="5"/>
    </row>
    <row r="185" ht="12.75" spans="1:4">
      <c r="A185" s="5"/>
      <c r="B185" s="5"/>
      <c r="C185" s="5"/>
      <c r="D185" s="5"/>
    </row>
    <row r="186" ht="12.75" spans="1:4">
      <c r="A186" s="5"/>
      <c r="B186" s="5"/>
      <c r="C186" s="5"/>
      <c r="D186" s="5"/>
    </row>
    <row r="187" ht="12.75" spans="1:4">
      <c r="A187" s="5"/>
      <c r="B187" s="5"/>
      <c r="C187" s="5"/>
      <c r="D187" s="5"/>
    </row>
    <row r="188" ht="12.75" spans="1:4">
      <c r="A188" s="5"/>
      <c r="B188" s="5"/>
      <c r="C188" s="5"/>
      <c r="D188" s="5"/>
    </row>
    <row r="189" ht="12.75" spans="1:4">
      <c r="A189" s="5"/>
      <c r="B189" s="5"/>
      <c r="C189" s="5"/>
      <c r="D189" s="5"/>
    </row>
    <row r="190" ht="12.75" spans="1:4">
      <c r="A190" s="5"/>
      <c r="B190" s="5"/>
      <c r="C190" s="5"/>
      <c r="D190" s="5"/>
    </row>
    <row r="191" ht="12.75" spans="1:4">
      <c r="A191" s="5"/>
      <c r="B191" s="5"/>
      <c r="C191" s="5"/>
      <c r="D191" s="5"/>
    </row>
    <row r="192" ht="12.75" spans="1:4">
      <c r="A192" s="5"/>
      <c r="B192" s="5"/>
      <c r="C192" s="5"/>
      <c r="D192" s="5"/>
    </row>
    <row r="193" ht="12.75" spans="1:4">
      <c r="A193" s="5"/>
      <c r="B193" s="5"/>
      <c r="C193" s="5"/>
      <c r="D193" s="5"/>
    </row>
    <row r="194" ht="12.75" spans="1:4">
      <c r="A194" s="5"/>
      <c r="B194" s="5"/>
      <c r="C194" s="5"/>
      <c r="D194" s="5"/>
    </row>
    <row r="195" ht="12.75" spans="1:4">
      <c r="A195" s="5"/>
      <c r="B195" s="5"/>
      <c r="C195" s="5"/>
      <c r="D195" s="5"/>
    </row>
    <row r="196" ht="12.75" spans="1:4">
      <c r="A196" s="5"/>
      <c r="B196" s="5"/>
      <c r="C196" s="5"/>
      <c r="D196" s="5"/>
    </row>
    <row r="197" ht="12.75" spans="1:4">
      <c r="A197" s="5"/>
      <c r="B197" s="5"/>
      <c r="C197" s="5"/>
      <c r="D197" s="5"/>
    </row>
    <row r="198" ht="12.75" spans="1:4">
      <c r="A198" s="5"/>
      <c r="B198" s="5"/>
      <c r="C198" s="5"/>
      <c r="D198" s="5"/>
    </row>
    <row r="199" ht="12.75" spans="1:4">
      <c r="A199" s="5"/>
      <c r="B199" s="5"/>
      <c r="C199" s="5"/>
      <c r="D199" s="5"/>
    </row>
    <row r="200" ht="12.75" spans="1:4">
      <c r="A200" s="5"/>
      <c r="B200" s="5"/>
      <c r="C200" s="5"/>
      <c r="D200" s="5"/>
    </row>
    <row r="201" ht="12.75" spans="1:4">
      <c r="A201" s="5"/>
      <c r="B201" s="5"/>
      <c r="C201" s="5"/>
      <c r="D201" s="5"/>
    </row>
    <row r="202" ht="12.75" spans="1:4">
      <c r="A202" s="5"/>
      <c r="B202" s="5"/>
      <c r="C202" s="5"/>
      <c r="D202" s="5"/>
    </row>
    <row r="203" ht="12.75" spans="1:4">
      <c r="A203" s="5"/>
      <c r="B203" s="5"/>
      <c r="C203" s="5"/>
      <c r="D203" s="5"/>
    </row>
    <row r="204" ht="12.75" spans="1:4">
      <c r="A204" s="5"/>
      <c r="B204" s="5"/>
      <c r="C204" s="5"/>
      <c r="D204" s="5"/>
    </row>
    <row r="205" ht="12.75" spans="1:4">
      <c r="A205" s="5"/>
      <c r="B205" s="5"/>
      <c r="C205" s="5"/>
      <c r="D205" s="5"/>
    </row>
    <row r="206" ht="12.75" spans="1:4">
      <c r="A206" s="5"/>
      <c r="B206" s="5"/>
      <c r="C206" s="5"/>
      <c r="D206" s="5"/>
    </row>
    <row r="207" ht="12.75" spans="1:4">
      <c r="A207" s="5"/>
      <c r="B207" s="5"/>
      <c r="C207" s="5"/>
      <c r="D207" s="5"/>
    </row>
    <row r="208" ht="12.75" spans="1:4">
      <c r="A208" s="5"/>
      <c r="B208" s="5"/>
      <c r="C208" s="5"/>
      <c r="D208" s="5"/>
    </row>
    <row r="209" ht="12.75" spans="1:4">
      <c r="A209" s="5"/>
      <c r="B209" s="5"/>
      <c r="C209" s="5"/>
      <c r="D209" s="5"/>
    </row>
    <row r="210" ht="12.75" spans="1:4">
      <c r="A210" s="5"/>
      <c r="B210" s="5"/>
      <c r="C210" s="5"/>
      <c r="D210" s="5"/>
    </row>
    <row r="211" ht="12.75" spans="1:4">
      <c r="A211" s="5"/>
      <c r="B211" s="5"/>
      <c r="C211" s="5"/>
      <c r="D211" s="5"/>
    </row>
    <row r="212" ht="12.75" spans="1:4">
      <c r="A212" s="5"/>
      <c r="B212" s="5"/>
      <c r="C212" s="5"/>
      <c r="D212" s="5"/>
    </row>
    <row r="213" ht="12.75" spans="1:4">
      <c r="A213" s="5"/>
      <c r="B213" s="5"/>
      <c r="C213" s="5"/>
      <c r="D213" s="5"/>
    </row>
    <row r="214" ht="12.75" spans="1:4">
      <c r="A214" s="5"/>
      <c r="B214" s="5"/>
      <c r="C214" s="5"/>
      <c r="D214" s="5"/>
    </row>
    <row r="215" ht="12.75" spans="1:4">
      <c r="A215" s="5"/>
      <c r="B215" s="5"/>
      <c r="C215" s="5"/>
      <c r="D215" s="5"/>
    </row>
    <row r="216" ht="12.75" spans="1:4">
      <c r="A216" s="5"/>
      <c r="B216" s="5"/>
      <c r="C216" s="5"/>
      <c r="D216" s="5"/>
    </row>
    <row r="217" ht="12.75" spans="1:4">
      <c r="A217" s="5"/>
      <c r="B217" s="5"/>
      <c r="C217" s="5"/>
      <c r="D217" s="5"/>
    </row>
    <row r="218" ht="12.75" spans="1:4">
      <c r="A218" s="5"/>
      <c r="B218" s="5"/>
      <c r="C218" s="5"/>
      <c r="D218" s="5"/>
    </row>
    <row r="219" ht="12.75" spans="1:4">
      <c r="A219" s="5"/>
      <c r="B219" s="5"/>
      <c r="C219" s="5"/>
      <c r="D219" s="5"/>
    </row>
    <row r="220" ht="12.75" spans="1:4">
      <c r="A220" s="5"/>
      <c r="B220" s="5"/>
      <c r="C220" s="5"/>
      <c r="D220" s="5"/>
    </row>
    <row r="221" ht="12.75" spans="1:4">
      <c r="A221" s="5"/>
      <c r="B221" s="5"/>
      <c r="C221" s="5"/>
      <c r="D221" s="5"/>
    </row>
    <row r="222" ht="12.75" spans="1:4">
      <c r="A222" s="5"/>
      <c r="B222" s="5"/>
      <c r="C222" s="5"/>
      <c r="D222" s="5"/>
    </row>
    <row r="223" ht="12.75" spans="1:4">
      <c r="A223" s="5"/>
      <c r="B223" s="5"/>
      <c r="C223" s="5"/>
      <c r="D223" s="5"/>
    </row>
    <row r="224" ht="12.75" spans="1:4">
      <c r="A224" s="5"/>
      <c r="B224" s="5"/>
      <c r="C224" s="5"/>
      <c r="D224" s="5"/>
    </row>
    <row r="225" ht="12.75" spans="1:4">
      <c r="A225" s="5"/>
      <c r="B225" s="5"/>
      <c r="C225" s="5"/>
      <c r="D225" s="5"/>
    </row>
    <row r="226" ht="12.75" spans="1:4">
      <c r="A226" s="5"/>
      <c r="B226" s="5"/>
      <c r="C226" s="5"/>
      <c r="D226" s="5"/>
    </row>
    <row r="227" ht="12.75" spans="1:4">
      <c r="A227" s="5"/>
      <c r="B227" s="5"/>
      <c r="C227" s="5"/>
      <c r="D227" s="5"/>
    </row>
    <row r="228" ht="12.75" spans="1:4">
      <c r="A228" s="5"/>
      <c r="B228" s="5"/>
      <c r="C228" s="5"/>
      <c r="D228" s="5"/>
    </row>
    <row r="229" ht="12.75" spans="1:4">
      <c r="A229" s="5"/>
      <c r="B229" s="5"/>
      <c r="C229" s="5"/>
      <c r="D229" s="5"/>
    </row>
    <row r="230" ht="12.75" spans="1:4">
      <c r="A230" s="5"/>
      <c r="B230" s="5"/>
      <c r="C230" s="5"/>
      <c r="D230" s="5"/>
    </row>
    <row r="231" ht="12.75" spans="1:4">
      <c r="A231" s="5"/>
      <c r="B231" s="5"/>
      <c r="C231" s="5"/>
      <c r="D231" s="5"/>
    </row>
    <row r="232" ht="12.75" spans="1:4">
      <c r="A232" s="5"/>
      <c r="B232" s="5"/>
      <c r="C232" s="5"/>
      <c r="D232" s="5"/>
    </row>
    <row r="233" ht="12.75" spans="1:4">
      <c r="A233" s="5"/>
      <c r="B233" s="5"/>
      <c r="C233" s="5"/>
      <c r="D233" s="5"/>
    </row>
    <row r="234" ht="12.75" spans="1:4">
      <c r="A234" s="5"/>
      <c r="B234" s="5"/>
      <c r="C234" s="5"/>
      <c r="D234" s="5"/>
    </row>
    <row r="235" ht="12.75" spans="1:4">
      <c r="A235" s="5"/>
      <c r="B235" s="5"/>
      <c r="C235" s="5"/>
      <c r="D235" s="5"/>
    </row>
    <row r="236" ht="12.75" spans="1:4">
      <c r="A236" s="5"/>
      <c r="B236" s="5"/>
      <c r="C236" s="5"/>
      <c r="D236" s="5"/>
    </row>
    <row r="237" ht="12.75" spans="1:4">
      <c r="A237" s="5"/>
      <c r="B237" s="5"/>
      <c r="C237" s="5"/>
      <c r="D237" s="5"/>
    </row>
    <row r="238" ht="12.75" spans="1:4">
      <c r="A238" s="5"/>
      <c r="B238" s="5"/>
      <c r="C238" s="5"/>
      <c r="D238" s="5"/>
    </row>
    <row r="239" ht="12.75" spans="1:4">
      <c r="A239" s="5"/>
      <c r="B239" s="5"/>
      <c r="C239" s="5"/>
      <c r="D239" s="5"/>
    </row>
    <row r="240" ht="12.75" spans="1:4">
      <c r="A240" s="5"/>
      <c r="B240" s="5"/>
      <c r="C240" s="5"/>
      <c r="D240" s="5"/>
    </row>
    <row r="241" ht="12.75" spans="1:4">
      <c r="A241" s="5"/>
      <c r="B241" s="5"/>
      <c r="C241" s="5"/>
      <c r="D241" s="5"/>
    </row>
    <row r="242" ht="12.75" spans="1:4">
      <c r="A242" s="5"/>
      <c r="B242" s="5"/>
      <c r="C242" s="5"/>
      <c r="D242" s="5"/>
    </row>
    <row r="243" ht="12.75" spans="1:4">
      <c r="A243" s="5"/>
      <c r="B243" s="5"/>
      <c r="C243" s="5"/>
      <c r="D243" s="5"/>
    </row>
    <row r="244" ht="12.75" spans="1:4">
      <c r="A244" s="5"/>
      <c r="B244" s="5"/>
      <c r="C244" s="5"/>
      <c r="D244" s="5"/>
    </row>
    <row r="245" ht="12.75" spans="1:4">
      <c r="A245" s="5"/>
      <c r="B245" s="5"/>
      <c r="C245" s="5"/>
      <c r="D245" s="5"/>
    </row>
    <row r="246" ht="12.75" spans="1:4">
      <c r="A246" s="5"/>
      <c r="B246" s="5"/>
      <c r="C246" s="5"/>
      <c r="D246" s="5"/>
    </row>
    <row r="247" ht="12.75" spans="1:4">
      <c r="A247" s="5"/>
      <c r="B247" s="5"/>
      <c r="C247" s="5"/>
      <c r="D247" s="5"/>
    </row>
    <row r="248" ht="12.75" spans="1:4">
      <c r="A248" s="5"/>
      <c r="B248" s="5"/>
      <c r="C248" s="5"/>
      <c r="D248" s="5"/>
    </row>
    <row r="249" ht="12.75" spans="1:4">
      <c r="A249" s="5"/>
      <c r="B249" s="5"/>
      <c r="C249" s="5"/>
      <c r="D249" s="5"/>
    </row>
    <row r="250" ht="12.75" spans="1:4">
      <c r="A250" s="5"/>
      <c r="B250" s="5"/>
      <c r="C250" s="5"/>
      <c r="D250" s="5"/>
    </row>
    <row r="251" ht="12.75" spans="1:4">
      <c r="A251" s="5"/>
      <c r="B251" s="5"/>
      <c r="C251" s="5"/>
      <c r="D251" s="5"/>
    </row>
    <row r="252" ht="12.75" spans="1:4">
      <c r="A252" s="5"/>
      <c r="B252" s="5"/>
      <c r="C252" s="5"/>
      <c r="D252" s="5"/>
    </row>
    <row r="253" ht="12.75" spans="1:4">
      <c r="A253" s="5"/>
      <c r="B253" s="5"/>
      <c r="C253" s="5"/>
      <c r="D253" s="5"/>
    </row>
    <row r="254" ht="12.75" spans="1:4">
      <c r="A254" s="5"/>
      <c r="B254" s="5"/>
      <c r="C254" s="5"/>
      <c r="D254" s="5"/>
    </row>
    <row r="255" ht="12.75" spans="1:4">
      <c r="A255" s="5"/>
      <c r="B255" s="5"/>
      <c r="C255" s="5"/>
      <c r="D255" s="5"/>
    </row>
    <row r="256" ht="12.75" spans="1:4">
      <c r="A256" s="5"/>
      <c r="B256" s="5"/>
      <c r="C256" s="5"/>
      <c r="D256" s="5"/>
    </row>
    <row r="257" ht="12.75" spans="1:4">
      <c r="A257" s="5"/>
      <c r="B257" s="5"/>
      <c r="C257" s="5"/>
      <c r="D257" s="5"/>
    </row>
    <row r="258" ht="12.75" spans="1:4">
      <c r="A258" s="5"/>
      <c r="B258" s="5"/>
      <c r="C258" s="5"/>
      <c r="D258" s="5"/>
    </row>
    <row r="259" ht="12.75" spans="1:4">
      <c r="A259" s="5"/>
      <c r="B259" s="5"/>
      <c r="C259" s="5"/>
      <c r="D259" s="5"/>
    </row>
    <row r="260" ht="12.75" spans="1:4">
      <c r="A260" s="5"/>
      <c r="B260" s="5"/>
      <c r="C260" s="5"/>
      <c r="D260" s="5"/>
    </row>
    <row r="261" ht="12.75" spans="1:4">
      <c r="A261" s="5"/>
      <c r="B261" s="5"/>
      <c r="C261" s="5"/>
      <c r="D261" s="5"/>
    </row>
    <row r="262" ht="12.75" spans="1:4">
      <c r="A262" s="5"/>
      <c r="B262" s="5"/>
      <c r="C262" s="5"/>
      <c r="D262" s="5"/>
    </row>
    <row r="263" ht="12.75" spans="1:4">
      <c r="A263" s="5"/>
      <c r="B263" s="5"/>
      <c r="C263" s="5"/>
      <c r="D263" s="5"/>
    </row>
    <row r="264" ht="12.75" spans="1:4">
      <c r="A264" s="5"/>
      <c r="B264" s="5"/>
      <c r="C264" s="5"/>
      <c r="D264" s="5"/>
    </row>
    <row r="265" ht="12.75" spans="1:4">
      <c r="A265" s="5"/>
      <c r="B265" s="5"/>
      <c r="C265" s="5"/>
      <c r="D265" s="5"/>
    </row>
    <row r="266" ht="12.75" spans="1:4">
      <c r="A266" s="5"/>
      <c r="B266" s="5"/>
      <c r="C266" s="5"/>
      <c r="D266" s="5"/>
    </row>
    <row r="267" ht="12.75" spans="1:4">
      <c r="A267" s="5"/>
      <c r="B267" s="5"/>
      <c r="C267" s="5"/>
      <c r="D267" s="5"/>
    </row>
    <row r="268" ht="12.75" spans="1:4">
      <c r="A268" s="5"/>
      <c r="B268" s="5"/>
      <c r="C268" s="5"/>
      <c r="D268" s="5"/>
    </row>
    <row r="269" ht="12.75" spans="1:4">
      <c r="A269" s="5"/>
      <c r="B269" s="5"/>
      <c r="C269" s="5"/>
      <c r="D269" s="5"/>
    </row>
    <row r="270" ht="12.75" spans="1:4">
      <c r="A270" s="5"/>
      <c r="B270" s="5"/>
      <c r="C270" s="5"/>
      <c r="D270" s="5"/>
    </row>
    <row r="271" ht="12.75" spans="1:4">
      <c r="A271" s="5"/>
      <c r="B271" s="5"/>
      <c r="C271" s="5"/>
      <c r="D271" s="5"/>
    </row>
    <row r="272" ht="12.75" spans="1:4">
      <c r="A272" s="5"/>
      <c r="B272" s="5"/>
      <c r="C272" s="5"/>
      <c r="D272" s="5"/>
    </row>
    <row r="273" ht="12.75" spans="1:4">
      <c r="A273" s="5"/>
      <c r="B273" s="5"/>
      <c r="C273" s="5"/>
      <c r="D273" s="5"/>
    </row>
    <row r="274" ht="12.75" spans="1:4">
      <c r="A274" s="5"/>
      <c r="B274" s="5"/>
      <c r="C274" s="5"/>
      <c r="D274" s="5"/>
    </row>
    <row r="275" ht="12.75" spans="1:4">
      <c r="A275" s="5"/>
      <c r="B275" s="5"/>
      <c r="C275" s="5"/>
      <c r="D275" s="5"/>
    </row>
    <row r="276" ht="12.75" spans="1:4">
      <c r="A276" s="5"/>
      <c r="B276" s="5"/>
      <c r="C276" s="5"/>
      <c r="D276" s="5"/>
    </row>
    <row r="277" ht="12.75" spans="1:4">
      <c r="A277" s="5"/>
      <c r="B277" s="5"/>
      <c r="C277" s="5"/>
      <c r="D277" s="5"/>
    </row>
    <row r="278" ht="12.75" spans="1:4">
      <c r="A278" s="5"/>
      <c r="B278" s="5"/>
      <c r="C278" s="5"/>
      <c r="D278" s="5"/>
    </row>
    <row r="279" ht="12.75" spans="1:4">
      <c r="A279" s="5"/>
      <c r="B279" s="5"/>
      <c r="C279" s="5"/>
      <c r="D279" s="5"/>
    </row>
    <row r="280" ht="12.75" spans="1:4">
      <c r="A280" s="5"/>
      <c r="B280" s="5"/>
      <c r="C280" s="5"/>
      <c r="D280" s="5"/>
    </row>
    <row r="281" ht="12.75" spans="1:4">
      <c r="A281" s="5"/>
      <c r="B281" s="5"/>
      <c r="C281" s="5"/>
      <c r="D281" s="5"/>
    </row>
    <row r="282" ht="12.75" spans="1:4">
      <c r="A282" s="5"/>
      <c r="B282" s="5"/>
      <c r="C282" s="5"/>
      <c r="D282" s="5"/>
    </row>
    <row r="283" ht="12.75" spans="1:4">
      <c r="A283" s="5"/>
      <c r="B283" s="5"/>
      <c r="C283" s="5"/>
      <c r="D283" s="5"/>
    </row>
    <row r="284" ht="12.75" spans="1:4">
      <c r="A284" s="5"/>
      <c r="B284" s="5"/>
      <c r="C284" s="5"/>
      <c r="D284" s="5"/>
    </row>
    <row r="285" ht="12.75" spans="1:4">
      <c r="A285" s="5"/>
      <c r="B285" s="5"/>
      <c r="C285" s="5"/>
      <c r="D285" s="5"/>
    </row>
    <row r="286" ht="12.75" spans="1:4">
      <c r="A286" s="5"/>
      <c r="B286" s="5"/>
      <c r="C286" s="5"/>
      <c r="D286" s="5"/>
    </row>
    <row r="287" ht="12.75" spans="1:4">
      <c r="A287" s="5"/>
      <c r="B287" s="5"/>
      <c r="C287" s="5"/>
      <c r="D287" s="5"/>
    </row>
    <row r="288" ht="12.75" spans="1:4">
      <c r="A288" s="5"/>
      <c r="B288" s="5"/>
      <c r="C288" s="5"/>
      <c r="D288" s="5"/>
    </row>
    <row r="289" ht="12.75" spans="1:4">
      <c r="A289" s="5"/>
      <c r="B289" s="5"/>
      <c r="C289" s="5"/>
      <c r="D289" s="5"/>
    </row>
    <row r="290" ht="12.75" spans="1:4">
      <c r="A290" s="5"/>
      <c r="B290" s="5"/>
      <c r="C290" s="5"/>
      <c r="D290" s="5"/>
    </row>
    <row r="291" ht="12.75" spans="1:4">
      <c r="A291" s="5"/>
      <c r="B291" s="5"/>
      <c r="C291" s="5"/>
      <c r="D291" s="5"/>
    </row>
    <row r="292" ht="12.75" spans="1:4">
      <c r="A292" s="5"/>
      <c r="B292" s="5"/>
      <c r="C292" s="5"/>
      <c r="D292" s="5"/>
    </row>
    <row r="293" ht="12.75" spans="1:4">
      <c r="A293" s="5"/>
      <c r="B293" s="5"/>
      <c r="C293" s="5"/>
      <c r="D293" s="5"/>
    </row>
    <row r="294" ht="12.75" spans="1:4">
      <c r="A294" s="5"/>
      <c r="B294" s="5"/>
      <c r="C294" s="5"/>
      <c r="D294" s="5"/>
    </row>
    <row r="295" ht="12.75" spans="1:4">
      <c r="A295" s="5"/>
      <c r="B295" s="5"/>
      <c r="C295" s="5"/>
      <c r="D295" s="5"/>
    </row>
    <row r="296" ht="12.75" spans="1:4">
      <c r="A296" s="5"/>
      <c r="B296" s="5"/>
      <c r="C296" s="5"/>
      <c r="D296" s="5"/>
    </row>
    <row r="297" ht="12.75" spans="1:4">
      <c r="A297" s="5"/>
      <c r="B297" s="5"/>
      <c r="C297" s="5"/>
      <c r="D297" s="5"/>
    </row>
    <row r="298" ht="12.75" spans="1:4">
      <c r="A298" s="5"/>
      <c r="B298" s="5"/>
      <c r="C298" s="5"/>
      <c r="D298" s="5"/>
    </row>
    <row r="299" ht="12.75" spans="1:4">
      <c r="A299" s="5"/>
      <c r="B299" s="5"/>
      <c r="C299" s="5"/>
      <c r="D299" s="5"/>
    </row>
    <row r="300" ht="12.75" spans="1:4">
      <c r="A300" s="5"/>
      <c r="B300" s="5"/>
      <c r="C300" s="5"/>
      <c r="D300" s="5"/>
    </row>
    <row r="301" ht="12.75" spans="1:4">
      <c r="A301" s="5"/>
      <c r="B301" s="5"/>
      <c r="C301" s="5"/>
      <c r="D301" s="5"/>
    </row>
    <row r="302" ht="12.75" spans="1:4">
      <c r="A302" s="5"/>
      <c r="B302" s="5"/>
      <c r="C302" s="5"/>
      <c r="D302" s="5"/>
    </row>
    <row r="303" ht="12.75" spans="1:4">
      <c r="A303" s="5"/>
      <c r="B303" s="5"/>
      <c r="C303" s="5"/>
      <c r="D303" s="5"/>
    </row>
    <row r="304" ht="12.75" spans="1:4">
      <c r="A304" s="5"/>
      <c r="B304" s="5"/>
      <c r="C304" s="5"/>
      <c r="D304" s="5"/>
    </row>
    <row r="305" ht="12.75" spans="1:4">
      <c r="A305" s="5"/>
      <c r="B305" s="5"/>
      <c r="C305" s="5"/>
      <c r="D305" s="5"/>
    </row>
    <row r="306" ht="12.75" spans="1:4">
      <c r="A306" s="5"/>
      <c r="B306" s="5"/>
      <c r="C306" s="5"/>
      <c r="D306" s="5"/>
    </row>
    <row r="307" ht="12.75" spans="1:4">
      <c r="A307" s="5"/>
      <c r="B307" s="5"/>
      <c r="C307" s="5"/>
      <c r="D307" s="5"/>
    </row>
    <row r="308" ht="12.75" spans="1:4">
      <c r="A308" s="5"/>
      <c r="B308" s="5"/>
      <c r="C308" s="5"/>
      <c r="D308" s="5"/>
    </row>
    <row r="309" ht="12.75" spans="1:4">
      <c r="A309" s="5"/>
      <c r="B309" s="5"/>
      <c r="C309" s="5"/>
      <c r="D309" s="5"/>
    </row>
    <row r="310" ht="12.75" spans="1:4">
      <c r="A310" s="5"/>
      <c r="B310" s="5"/>
      <c r="C310" s="5"/>
      <c r="D310" s="5"/>
    </row>
    <row r="311" ht="12.75" spans="1:4">
      <c r="A311" s="5"/>
      <c r="B311" s="5"/>
      <c r="C311" s="5"/>
      <c r="D311" s="5"/>
    </row>
    <row r="312" ht="12.75" spans="1:4">
      <c r="A312" s="5"/>
      <c r="B312" s="5"/>
      <c r="C312" s="5"/>
      <c r="D312" s="5"/>
    </row>
    <row r="313" ht="12.75" spans="1:4">
      <c r="A313" s="5"/>
      <c r="B313" s="5"/>
      <c r="C313" s="5"/>
      <c r="D313" s="5"/>
    </row>
    <row r="314" ht="12.75" spans="1:4">
      <c r="A314" s="5"/>
      <c r="B314" s="5"/>
      <c r="C314" s="5"/>
      <c r="D314" s="5"/>
    </row>
    <row r="315" ht="12.75" spans="1:4">
      <c r="A315" s="5"/>
      <c r="B315" s="5"/>
      <c r="C315" s="5"/>
      <c r="D315" s="5"/>
    </row>
    <row r="316" ht="12.75" spans="1:4">
      <c r="A316" s="5"/>
      <c r="B316" s="5"/>
      <c r="C316" s="5"/>
      <c r="D316" s="5"/>
    </row>
    <row r="317" ht="12.75" spans="1:4">
      <c r="A317" s="5"/>
      <c r="B317" s="5"/>
      <c r="C317" s="5"/>
      <c r="D317" s="5"/>
    </row>
    <row r="318" ht="12.75" spans="1:4">
      <c r="A318" s="5"/>
      <c r="B318" s="5"/>
      <c r="C318" s="5"/>
      <c r="D318" s="5"/>
    </row>
    <row r="319" ht="12.75" spans="1:4">
      <c r="A319" s="5"/>
      <c r="B319" s="5"/>
      <c r="C319" s="5"/>
      <c r="D319" s="5"/>
    </row>
    <row r="320" ht="12.75" spans="1:4">
      <c r="A320" s="5"/>
      <c r="B320" s="5"/>
      <c r="C320" s="5"/>
      <c r="D320" s="5"/>
    </row>
    <row r="321" ht="12.75" spans="1:4">
      <c r="A321" s="5"/>
      <c r="B321" s="5"/>
      <c r="C321" s="5"/>
      <c r="D321" s="5"/>
    </row>
    <row r="322" ht="12.75" spans="1:4">
      <c r="A322" s="5"/>
      <c r="B322" s="5"/>
      <c r="C322" s="5"/>
      <c r="D322" s="5"/>
    </row>
    <row r="323" ht="12.75" spans="1:4">
      <c r="A323" s="5"/>
      <c r="B323" s="5"/>
      <c r="C323" s="5"/>
      <c r="D323" s="5"/>
    </row>
    <row r="324" ht="12.75" spans="1:4">
      <c r="A324" s="5"/>
      <c r="B324" s="5"/>
      <c r="C324" s="5"/>
      <c r="D324" s="5"/>
    </row>
    <row r="325" ht="12.75" spans="1:4">
      <c r="A325" s="5"/>
      <c r="B325" s="5"/>
      <c r="C325" s="5"/>
      <c r="D325" s="5"/>
    </row>
    <row r="326" ht="12.75" spans="1:4">
      <c r="A326" s="5"/>
      <c r="B326" s="5"/>
      <c r="C326" s="5"/>
      <c r="D326" s="5"/>
    </row>
    <row r="327" ht="12.75" spans="1:4">
      <c r="A327" s="5"/>
      <c r="B327" s="5"/>
      <c r="C327" s="5"/>
      <c r="D327" s="5"/>
    </row>
    <row r="328" ht="12.75" spans="1:4">
      <c r="A328" s="5"/>
      <c r="B328" s="5"/>
      <c r="C328" s="5"/>
      <c r="D328" s="5"/>
    </row>
    <row r="329" ht="12.75" spans="1:4">
      <c r="A329" s="5"/>
      <c r="B329" s="5"/>
      <c r="C329" s="5"/>
      <c r="D329" s="5"/>
    </row>
    <row r="330" ht="12.75" spans="1:4">
      <c r="A330" s="5"/>
      <c r="B330" s="5"/>
      <c r="C330" s="5"/>
      <c r="D330" s="5"/>
    </row>
    <row r="331" ht="12.75" spans="1:4">
      <c r="A331" s="5"/>
      <c r="B331" s="5"/>
      <c r="C331" s="5"/>
      <c r="D331" s="5"/>
    </row>
    <row r="332" ht="12.75" spans="1:4">
      <c r="A332" s="5"/>
      <c r="B332" s="5"/>
      <c r="C332" s="5"/>
      <c r="D332" s="5"/>
    </row>
    <row r="333" ht="12.75" spans="1:4">
      <c r="A333" s="5"/>
      <c r="B333" s="5"/>
      <c r="C333" s="5"/>
      <c r="D333" s="5"/>
    </row>
    <row r="334" ht="12.75" spans="1:4">
      <c r="A334" s="5"/>
      <c r="B334" s="5"/>
      <c r="C334" s="5"/>
      <c r="D334" s="5"/>
    </row>
    <row r="335" ht="12.75" spans="1:4">
      <c r="A335" s="5"/>
      <c r="B335" s="5"/>
      <c r="C335" s="5"/>
      <c r="D335" s="5"/>
    </row>
    <row r="336" ht="12.75" spans="1:4">
      <c r="A336" s="5"/>
      <c r="B336" s="5"/>
      <c r="C336" s="5"/>
      <c r="D336" s="5"/>
    </row>
    <row r="337" ht="12.75" spans="1:4">
      <c r="A337" s="5"/>
      <c r="B337" s="5"/>
      <c r="C337" s="5"/>
      <c r="D337" s="5"/>
    </row>
    <row r="338" ht="12.75" spans="1:4">
      <c r="A338" s="5"/>
      <c r="B338" s="5"/>
      <c r="C338" s="5"/>
      <c r="D338" s="5"/>
    </row>
    <row r="339" ht="12.75" spans="1:4">
      <c r="A339" s="5"/>
      <c r="B339" s="5"/>
      <c r="C339" s="5"/>
      <c r="D339" s="5"/>
    </row>
    <row r="340" ht="12.75" spans="1:4">
      <c r="A340" s="5"/>
      <c r="B340" s="5"/>
      <c r="C340" s="5"/>
      <c r="D340" s="5"/>
    </row>
    <row r="341" ht="12.75" spans="1:4">
      <c r="A341" s="5"/>
      <c r="B341" s="5"/>
      <c r="C341" s="5"/>
      <c r="D341" s="5"/>
    </row>
    <row r="342" ht="12.75" spans="1:4">
      <c r="A342" s="5"/>
      <c r="B342" s="5"/>
      <c r="C342" s="5"/>
      <c r="D342" s="5"/>
    </row>
    <row r="343" ht="12.75" spans="1:4">
      <c r="A343" s="5"/>
      <c r="B343" s="5"/>
      <c r="C343" s="5"/>
      <c r="D343" s="5"/>
    </row>
    <row r="344" ht="12.75" spans="1:4">
      <c r="A344" s="5"/>
      <c r="B344" s="5"/>
      <c r="C344" s="5"/>
      <c r="D344" s="5"/>
    </row>
    <row r="345" ht="12.75" spans="1:4">
      <c r="A345" s="5"/>
      <c r="B345" s="5"/>
      <c r="C345" s="5"/>
      <c r="D345" s="5"/>
    </row>
    <row r="346" ht="12.75" spans="1:4">
      <c r="A346" s="5"/>
      <c r="B346" s="5"/>
      <c r="C346" s="5"/>
      <c r="D346" s="5"/>
    </row>
    <row r="347" ht="12.75" spans="1:4">
      <c r="A347" s="5"/>
      <c r="B347" s="5"/>
      <c r="C347" s="5"/>
      <c r="D347" s="5"/>
    </row>
    <row r="348" ht="12.75" spans="1:4">
      <c r="A348" s="5"/>
      <c r="B348" s="5"/>
      <c r="C348" s="5"/>
      <c r="D348" s="5"/>
    </row>
    <row r="349" ht="12.75" spans="1:4">
      <c r="A349" s="5"/>
      <c r="B349" s="5"/>
      <c r="C349" s="5"/>
      <c r="D349" s="5"/>
    </row>
    <row r="350" ht="12.75" spans="1:4">
      <c r="A350" s="5"/>
      <c r="B350" s="5"/>
      <c r="C350" s="5"/>
      <c r="D350" s="5"/>
    </row>
    <row r="351" ht="12.75" spans="1:4">
      <c r="A351" s="5"/>
      <c r="B351" s="5"/>
      <c r="C351" s="5"/>
      <c r="D351" s="5"/>
    </row>
    <row r="352" ht="12.75" spans="1:4">
      <c r="A352" s="5"/>
      <c r="B352" s="5"/>
      <c r="C352" s="5"/>
      <c r="D352" s="5"/>
    </row>
    <row r="353" ht="12.75" spans="1:4">
      <c r="A353" s="5"/>
      <c r="B353" s="5"/>
      <c r="C353" s="5"/>
      <c r="D353" s="5"/>
    </row>
    <row r="354" ht="12.75" spans="1:4">
      <c r="A354" s="5"/>
      <c r="B354" s="5"/>
      <c r="C354" s="5"/>
      <c r="D354" s="5"/>
    </row>
    <row r="355" ht="12.75" spans="1:4">
      <c r="A355" s="5"/>
      <c r="B355" s="5"/>
      <c r="C355" s="5"/>
      <c r="D355" s="5"/>
    </row>
    <row r="356" ht="12.75" spans="1:4">
      <c r="A356" s="5"/>
      <c r="B356" s="5"/>
      <c r="C356" s="5"/>
      <c r="D356" s="5"/>
    </row>
    <row r="357" ht="12.75" spans="1:4">
      <c r="A357" s="5"/>
      <c r="B357" s="5"/>
      <c r="C357" s="5"/>
      <c r="D357" s="5"/>
    </row>
    <row r="358" ht="12.75" spans="1:4">
      <c r="A358" s="5"/>
      <c r="B358" s="5"/>
      <c r="C358" s="5"/>
      <c r="D358" s="5"/>
    </row>
    <row r="359" ht="12.75" spans="1:4">
      <c r="A359" s="5"/>
      <c r="B359" s="5"/>
      <c r="C359" s="5"/>
      <c r="D359" s="5"/>
    </row>
    <row r="360" ht="12.75" spans="1:4">
      <c r="A360" s="5"/>
      <c r="B360" s="5"/>
      <c r="C360" s="5"/>
      <c r="D360" s="5"/>
    </row>
    <row r="361" ht="12.75" spans="1:4">
      <c r="A361" s="5"/>
      <c r="B361" s="5"/>
      <c r="C361" s="5"/>
      <c r="D361" s="5"/>
    </row>
    <row r="362" ht="12.75" spans="1:4">
      <c r="A362" s="5"/>
      <c r="B362" s="5"/>
      <c r="C362" s="5"/>
      <c r="D362" s="5"/>
    </row>
    <row r="363" ht="12.75" spans="1:4">
      <c r="A363" s="5"/>
      <c r="B363" s="5"/>
      <c r="C363" s="5"/>
      <c r="D363" s="5"/>
    </row>
    <row r="364" ht="12.75" spans="1:4">
      <c r="A364" s="5"/>
      <c r="B364" s="5"/>
      <c r="C364" s="5"/>
      <c r="D364" s="5"/>
    </row>
    <row r="365" ht="12.75" spans="1:4">
      <c r="A365" s="5"/>
      <c r="B365" s="5"/>
      <c r="C365" s="5"/>
      <c r="D365" s="5"/>
    </row>
    <row r="366" ht="12.75" spans="1:4">
      <c r="A366" s="5"/>
      <c r="B366" s="5"/>
      <c r="C366" s="5"/>
      <c r="D366" s="5"/>
    </row>
    <row r="367" ht="12.75" spans="1:4">
      <c r="A367" s="5"/>
      <c r="B367" s="5"/>
      <c r="C367" s="5"/>
      <c r="D367" s="5"/>
    </row>
    <row r="368" ht="12.75" spans="1:4">
      <c r="A368" s="5"/>
      <c r="B368" s="5"/>
      <c r="C368" s="5"/>
      <c r="D368" s="5"/>
    </row>
    <row r="369" ht="12.75" spans="1:4">
      <c r="A369" s="5"/>
      <c r="B369" s="5"/>
      <c r="C369" s="5"/>
      <c r="D369" s="5"/>
    </row>
    <row r="370" ht="12.75" spans="1:4">
      <c r="A370" s="5"/>
      <c r="B370" s="5"/>
      <c r="C370" s="5"/>
      <c r="D370" s="5"/>
    </row>
    <row r="371" ht="12.75" spans="1:4">
      <c r="A371" s="5"/>
      <c r="B371" s="5"/>
      <c r="C371" s="5"/>
      <c r="D371" s="5"/>
    </row>
    <row r="372" ht="12.75" spans="1:4">
      <c r="A372" s="5"/>
      <c r="B372" s="5"/>
      <c r="C372" s="5"/>
      <c r="D372" s="5"/>
    </row>
    <row r="373" ht="12.75" spans="1:4">
      <c r="A373" s="5"/>
      <c r="B373" s="5"/>
      <c r="C373" s="5"/>
      <c r="D373" s="5"/>
    </row>
    <row r="374" ht="12.75" spans="1:4">
      <c r="A374" s="5"/>
      <c r="B374" s="5"/>
      <c r="C374" s="5"/>
      <c r="D374" s="5"/>
    </row>
    <row r="375" ht="12.75" spans="1:4">
      <c r="A375" s="5"/>
      <c r="B375" s="5"/>
      <c r="C375" s="5"/>
      <c r="D375" s="5"/>
    </row>
    <row r="376" ht="12.75" spans="1:4">
      <c r="A376" s="5"/>
      <c r="B376" s="5"/>
      <c r="C376" s="5"/>
      <c r="D376" s="5"/>
    </row>
    <row r="377" ht="12.75" spans="1:4">
      <c r="A377" s="5"/>
      <c r="B377" s="5"/>
      <c r="C377" s="5"/>
      <c r="D377" s="5"/>
    </row>
    <row r="378" ht="12.75" spans="1:4">
      <c r="A378" s="5"/>
      <c r="B378" s="5"/>
      <c r="C378" s="5"/>
      <c r="D378" s="5"/>
    </row>
    <row r="379" ht="12.75" spans="1:4">
      <c r="A379" s="5"/>
      <c r="B379" s="5"/>
      <c r="C379" s="5"/>
      <c r="D379" s="5"/>
    </row>
    <row r="380" ht="12.75" spans="1:4">
      <c r="A380" s="5"/>
      <c r="B380" s="5"/>
      <c r="C380" s="5"/>
      <c r="D380" s="5"/>
    </row>
    <row r="381" ht="12.75" spans="1:4">
      <c r="A381" s="5"/>
      <c r="B381" s="5"/>
      <c r="C381" s="5"/>
      <c r="D381" s="5"/>
    </row>
    <row r="382" ht="12.75" spans="1:4">
      <c r="A382" s="5"/>
      <c r="B382" s="5"/>
      <c r="C382" s="5"/>
      <c r="D382" s="5"/>
    </row>
    <row r="383" ht="12.75" spans="1:4">
      <c r="A383" s="5"/>
      <c r="B383" s="5"/>
      <c r="C383" s="5"/>
      <c r="D383" s="5"/>
    </row>
    <row r="384" ht="12.75" spans="1:4">
      <c r="A384" s="5"/>
      <c r="B384" s="5"/>
      <c r="C384" s="5"/>
      <c r="D384" s="5"/>
    </row>
    <row r="385" ht="12.75" spans="1:4">
      <c r="A385" s="5"/>
      <c r="B385" s="5"/>
      <c r="C385" s="5"/>
      <c r="D385" s="5"/>
    </row>
    <row r="386" ht="12.75" spans="1:4">
      <c r="A386" s="5"/>
      <c r="B386" s="5"/>
      <c r="C386" s="5"/>
      <c r="D386" s="5"/>
    </row>
    <row r="387" ht="12.75" spans="1:4">
      <c r="A387" s="5"/>
      <c r="B387" s="5"/>
      <c r="C387" s="5"/>
      <c r="D387" s="5"/>
    </row>
    <row r="388" ht="12.75" spans="1:4">
      <c r="A388" s="5"/>
      <c r="B388" s="5"/>
      <c r="C388" s="5"/>
      <c r="D388" s="5"/>
    </row>
    <row r="389" ht="12.75" spans="1:4">
      <c r="A389" s="5"/>
      <c r="B389" s="5"/>
      <c r="C389" s="5"/>
      <c r="D389" s="5"/>
    </row>
    <row r="390" ht="12.75" spans="1:4">
      <c r="A390" s="5"/>
      <c r="B390" s="5"/>
      <c r="C390" s="5"/>
      <c r="D390" s="5"/>
    </row>
    <row r="391" ht="12.75" spans="1:4">
      <c r="A391" s="5"/>
      <c r="B391" s="5"/>
      <c r="C391" s="5"/>
      <c r="D391" s="5"/>
    </row>
    <row r="392" ht="12.75" spans="1:4">
      <c r="A392" s="5"/>
      <c r="B392" s="5"/>
      <c r="C392" s="5"/>
      <c r="D392" s="5"/>
    </row>
    <row r="393" ht="12.75" spans="1:4">
      <c r="A393" s="5"/>
      <c r="B393" s="5"/>
      <c r="C393" s="5"/>
      <c r="D393" s="5"/>
    </row>
    <row r="394" ht="12.75" spans="1:4">
      <c r="A394" s="5"/>
      <c r="B394" s="5"/>
      <c r="C394" s="5"/>
      <c r="D394" s="5"/>
    </row>
    <row r="395" ht="12.75" spans="1:4">
      <c r="A395" s="5"/>
      <c r="B395" s="5"/>
      <c r="C395" s="5"/>
      <c r="D395" s="5"/>
    </row>
    <row r="396" ht="12.75" spans="1:4">
      <c r="A396" s="5"/>
      <c r="B396" s="5"/>
      <c r="C396" s="5"/>
      <c r="D396" s="5"/>
    </row>
    <row r="397" ht="12.75" spans="1:4">
      <c r="A397" s="5"/>
      <c r="B397" s="5"/>
      <c r="C397" s="5"/>
      <c r="D397" s="5"/>
    </row>
    <row r="398" ht="12.75" spans="1:4">
      <c r="A398" s="5"/>
      <c r="B398" s="5"/>
      <c r="C398" s="5"/>
      <c r="D398" s="5"/>
    </row>
    <row r="399" ht="12.75" spans="1:4">
      <c r="A399" s="5"/>
      <c r="B399" s="5"/>
      <c r="C399" s="5"/>
      <c r="D399" s="5"/>
    </row>
    <row r="400" ht="12.75" spans="1:4">
      <c r="A400" s="5"/>
      <c r="B400" s="5"/>
      <c r="C400" s="5"/>
      <c r="D400" s="5"/>
    </row>
    <row r="401" ht="12.75" spans="1:4">
      <c r="A401" s="5"/>
      <c r="B401" s="5"/>
      <c r="C401" s="5"/>
      <c r="D401" s="5"/>
    </row>
    <row r="402" ht="12.75" spans="1:4">
      <c r="A402" s="5"/>
      <c r="B402" s="5"/>
      <c r="C402" s="5"/>
      <c r="D402" s="5"/>
    </row>
    <row r="403" ht="12.75" spans="1:4">
      <c r="A403" s="5"/>
      <c r="B403" s="5"/>
      <c r="C403" s="5"/>
      <c r="D403" s="5"/>
    </row>
    <row r="404" ht="12.75" spans="1:4">
      <c r="A404" s="5"/>
      <c r="B404" s="5"/>
      <c r="C404" s="5"/>
      <c r="D404" s="5"/>
    </row>
    <row r="405" ht="12.75" spans="1:4">
      <c r="A405" s="5"/>
      <c r="B405" s="5"/>
      <c r="C405" s="5"/>
      <c r="D405" s="5"/>
    </row>
    <row r="406" ht="12.75" spans="1:4">
      <c r="A406" s="5"/>
      <c r="B406" s="5"/>
      <c r="C406" s="5"/>
      <c r="D406" s="5"/>
    </row>
    <row r="407" ht="12.75" spans="1:4">
      <c r="A407" s="5"/>
      <c r="B407" s="5"/>
      <c r="C407" s="5"/>
      <c r="D407" s="5"/>
    </row>
    <row r="408" ht="12.75" spans="1:4">
      <c r="A408" s="5"/>
      <c r="B408" s="5"/>
      <c r="C408" s="5"/>
      <c r="D408" s="5"/>
    </row>
    <row r="409" ht="12.75" spans="1:4">
      <c r="A409" s="5"/>
      <c r="B409" s="5"/>
      <c r="C409" s="5"/>
      <c r="D409" s="5"/>
    </row>
    <row r="410" ht="12.75" spans="1:4">
      <c r="A410" s="5"/>
      <c r="B410" s="5"/>
      <c r="C410" s="5"/>
      <c r="D410" s="5"/>
    </row>
    <row r="411" ht="12.75" spans="1:4">
      <c r="A411" s="5"/>
      <c r="B411" s="5"/>
      <c r="C411" s="5"/>
      <c r="D411" s="5"/>
    </row>
    <row r="412" ht="12.75" spans="1:4">
      <c r="A412" s="5"/>
      <c r="B412" s="5"/>
      <c r="C412" s="5"/>
      <c r="D412" s="5"/>
    </row>
    <row r="413" ht="12.75" spans="1:4">
      <c r="A413" s="5"/>
      <c r="B413" s="5"/>
      <c r="C413" s="5"/>
      <c r="D413" s="5"/>
    </row>
    <row r="414" ht="12.75" spans="1:4">
      <c r="A414" s="5"/>
      <c r="B414" s="5"/>
      <c r="C414" s="5"/>
      <c r="D414" s="5"/>
    </row>
    <row r="415" ht="12.75" spans="1:4">
      <c r="A415" s="5"/>
      <c r="B415" s="5"/>
      <c r="C415" s="5"/>
      <c r="D415" s="5"/>
    </row>
    <row r="416" ht="12.75" spans="1:4">
      <c r="A416" s="5"/>
      <c r="B416" s="5"/>
      <c r="C416" s="5"/>
      <c r="D416" s="5"/>
    </row>
    <row r="417" ht="12.75" spans="1:4">
      <c r="A417" s="5"/>
      <c r="B417" s="5"/>
      <c r="C417" s="5"/>
      <c r="D417" s="5"/>
    </row>
    <row r="418" ht="12.75" spans="1:4">
      <c r="A418" s="5"/>
      <c r="B418" s="5"/>
      <c r="C418" s="5"/>
      <c r="D418" s="5"/>
    </row>
    <row r="419" ht="12.75" spans="1:4">
      <c r="A419" s="5"/>
      <c r="B419" s="5"/>
      <c r="C419" s="5"/>
      <c r="D419" s="5"/>
    </row>
    <row r="420" ht="12.75" spans="1:4">
      <c r="A420" s="5"/>
      <c r="B420" s="5"/>
      <c r="C420" s="5"/>
      <c r="D420" s="5"/>
    </row>
    <row r="421" ht="12.75" spans="1:4">
      <c r="A421" s="5"/>
      <c r="B421" s="5"/>
      <c r="C421" s="5"/>
      <c r="D421" s="5"/>
    </row>
    <row r="422" ht="12.75" spans="1:4">
      <c r="A422" s="5"/>
      <c r="B422" s="5"/>
      <c r="C422" s="5"/>
      <c r="D422" s="5"/>
    </row>
    <row r="423" ht="12.75" spans="1:4">
      <c r="A423" s="5"/>
      <c r="B423" s="5"/>
      <c r="C423" s="5"/>
      <c r="D423" s="5"/>
    </row>
    <row r="424" ht="12.75" spans="1:4">
      <c r="A424" s="5"/>
      <c r="B424" s="5"/>
      <c r="C424" s="5"/>
      <c r="D424" s="5"/>
    </row>
    <row r="425" ht="12.75" spans="1:4">
      <c r="A425" s="5"/>
      <c r="B425" s="5"/>
      <c r="C425" s="5"/>
      <c r="D425" s="5"/>
    </row>
    <row r="426" ht="12.75" spans="1:4">
      <c r="A426" s="5"/>
      <c r="B426" s="5"/>
      <c r="C426" s="5"/>
      <c r="D426" s="5"/>
    </row>
    <row r="427" ht="12.75" spans="1:4">
      <c r="A427" s="5"/>
      <c r="B427" s="5"/>
      <c r="C427" s="5"/>
      <c r="D427" s="5"/>
    </row>
    <row r="428" ht="12.75" spans="1:4">
      <c r="A428" s="5"/>
      <c r="B428" s="5"/>
      <c r="C428" s="5"/>
      <c r="D428" s="5"/>
    </row>
    <row r="429" ht="12.75" spans="1:4">
      <c r="A429" s="5"/>
      <c r="B429" s="5"/>
      <c r="C429" s="5"/>
      <c r="D429" s="5"/>
    </row>
    <row r="430" ht="12.75" spans="1:4">
      <c r="A430" s="5"/>
      <c r="B430" s="5"/>
      <c r="C430" s="5"/>
      <c r="D430" s="5"/>
    </row>
    <row r="431" ht="12.75" spans="1:4">
      <c r="A431" s="5"/>
      <c r="B431" s="5"/>
      <c r="C431" s="5"/>
      <c r="D431" s="5"/>
    </row>
    <row r="432" ht="12.75" spans="1:4">
      <c r="A432" s="5"/>
      <c r="B432" s="5"/>
      <c r="C432" s="5"/>
      <c r="D432" s="5"/>
    </row>
    <row r="433" ht="12.75" spans="1:4">
      <c r="A433" s="5"/>
      <c r="B433" s="5"/>
      <c r="C433" s="5"/>
      <c r="D433" s="5"/>
    </row>
    <row r="434" ht="12.75" spans="1:4">
      <c r="A434" s="5"/>
      <c r="B434" s="5"/>
      <c r="C434" s="5"/>
      <c r="D434" s="5"/>
    </row>
    <row r="435" ht="12.75" spans="1:4">
      <c r="A435" s="5"/>
      <c r="B435" s="5"/>
      <c r="C435" s="5"/>
      <c r="D435" s="5"/>
    </row>
    <row r="436" ht="12.75" spans="1:4">
      <c r="A436" s="5"/>
      <c r="B436" s="5"/>
      <c r="C436" s="5"/>
      <c r="D436" s="5"/>
    </row>
    <row r="437" ht="12.75" spans="1:4">
      <c r="A437" s="5"/>
      <c r="B437" s="5"/>
      <c r="C437" s="5"/>
      <c r="D437" s="5"/>
    </row>
    <row r="438" ht="12.75" spans="1:4">
      <c r="A438" s="5"/>
      <c r="B438" s="5"/>
      <c r="C438" s="5"/>
      <c r="D438" s="5"/>
    </row>
    <row r="439" ht="12.75" spans="1:4">
      <c r="A439" s="5"/>
      <c r="B439" s="5"/>
      <c r="C439" s="5"/>
      <c r="D439" s="5"/>
    </row>
    <row r="440" ht="12.75" spans="1:4">
      <c r="A440" s="5"/>
      <c r="B440" s="5"/>
      <c r="C440" s="5"/>
      <c r="D440" s="5"/>
    </row>
    <row r="441" ht="12.75" spans="1:4">
      <c r="A441" s="5"/>
      <c r="B441" s="5"/>
      <c r="C441" s="5"/>
      <c r="D441" s="5"/>
    </row>
    <row r="442" ht="12.75" spans="1:4">
      <c r="A442" s="5"/>
      <c r="B442" s="5"/>
      <c r="C442" s="5"/>
      <c r="D442" s="5"/>
    </row>
    <row r="443" ht="12.75" spans="1:4">
      <c r="A443" s="5"/>
      <c r="B443" s="5"/>
      <c r="C443" s="5"/>
      <c r="D443" s="5"/>
    </row>
    <row r="444" ht="12.75" spans="1:4">
      <c r="A444" s="5"/>
      <c r="B444" s="5"/>
      <c r="C444" s="5"/>
      <c r="D444" s="5"/>
    </row>
    <row r="445" ht="12.75" spans="1:4">
      <c r="A445" s="5"/>
      <c r="B445" s="5"/>
      <c r="C445" s="5"/>
      <c r="D445" s="5"/>
    </row>
    <row r="446" ht="12.75" spans="1:4">
      <c r="A446" s="5"/>
      <c r="B446" s="5"/>
      <c r="C446" s="5"/>
      <c r="D446" s="5"/>
    </row>
    <row r="447" ht="12.75" spans="1:4">
      <c r="A447" s="5"/>
      <c r="B447" s="5"/>
      <c r="C447" s="5"/>
      <c r="D447" s="5"/>
    </row>
    <row r="448" ht="12.75" spans="1:4">
      <c r="A448" s="5"/>
      <c r="B448" s="5"/>
      <c r="C448" s="5"/>
      <c r="D448" s="5"/>
    </row>
    <row r="449" ht="12.75" spans="1:4">
      <c r="A449" s="5"/>
      <c r="B449" s="5"/>
      <c r="C449" s="5"/>
      <c r="D449" s="5"/>
    </row>
    <row r="450" ht="12.75" spans="1:4">
      <c r="A450" s="5"/>
      <c r="B450" s="5"/>
      <c r="C450" s="5"/>
      <c r="D450" s="5"/>
    </row>
    <row r="451" ht="12.75" spans="1:4">
      <c r="A451" s="5"/>
      <c r="B451" s="5"/>
      <c r="C451" s="5"/>
      <c r="D451" s="5"/>
    </row>
    <row r="452" ht="12.75" spans="1:4">
      <c r="A452" s="5"/>
      <c r="B452" s="5"/>
      <c r="C452" s="5"/>
      <c r="D452" s="5"/>
    </row>
    <row r="453" ht="12.75" spans="1:4">
      <c r="A453" s="5"/>
      <c r="B453" s="5"/>
      <c r="C453" s="5"/>
      <c r="D453" s="5"/>
    </row>
    <row r="454" ht="12.75" spans="1:4">
      <c r="A454" s="5"/>
      <c r="B454" s="5"/>
      <c r="C454" s="5"/>
      <c r="D454" s="5"/>
    </row>
    <row r="455" ht="12.75" spans="1:4">
      <c r="A455" s="5"/>
      <c r="B455" s="5"/>
      <c r="C455" s="5"/>
      <c r="D455" s="5"/>
    </row>
    <row r="456" ht="12.75" spans="1:4">
      <c r="A456" s="5"/>
      <c r="B456" s="5"/>
      <c r="C456" s="5"/>
      <c r="D456" s="5"/>
    </row>
    <row r="457" ht="12.75" spans="1:4">
      <c r="A457" s="5"/>
      <c r="B457" s="5"/>
      <c r="C457" s="5"/>
      <c r="D457" s="5"/>
    </row>
    <row r="458" ht="12.75" spans="1:4">
      <c r="A458" s="5"/>
      <c r="B458" s="5"/>
      <c r="C458" s="5"/>
      <c r="D458" s="5"/>
    </row>
    <row r="459" ht="12.75" spans="1:4">
      <c r="A459" s="5"/>
      <c r="B459" s="5"/>
      <c r="C459" s="5"/>
      <c r="D459" s="5"/>
    </row>
    <row r="460" ht="12.75" spans="1:4">
      <c r="A460" s="5"/>
      <c r="B460" s="5"/>
      <c r="C460" s="5"/>
      <c r="D460" s="5"/>
    </row>
    <row r="461" ht="12.75" spans="1:4">
      <c r="A461" s="5"/>
      <c r="B461" s="5"/>
      <c r="C461" s="5"/>
      <c r="D461" s="5"/>
    </row>
    <row r="462" ht="12.75" spans="1:4">
      <c r="A462" s="5"/>
      <c r="B462" s="5"/>
      <c r="C462" s="5"/>
      <c r="D462" s="5"/>
    </row>
    <row r="463" ht="12.75" spans="1:4">
      <c r="A463" s="5"/>
      <c r="B463" s="5"/>
      <c r="C463" s="5"/>
      <c r="D463" s="5"/>
    </row>
    <row r="464" ht="12.75" spans="1:4">
      <c r="A464" s="5"/>
      <c r="B464" s="5"/>
      <c r="C464" s="5"/>
      <c r="D464" s="5"/>
    </row>
    <row r="465" ht="12.75" spans="1:4">
      <c r="A465" s="5"/>
      <c r="B465" s="5"/>
      <c r="C465" s="5"/>
      <c r="D465" s="5"/>
    </row>
    <row r="466" ht="12.75" spans="1:4">
      <c r="A466" s="5"/>
      <c r="B466" s="5"/>
      <c r="C466" s="5"/>
      <c r="D466" s="5"/>
    </row>
    <row r="467" ht="12.75" spans="1:4">
      <c r="A467" s="5"/>
      <c r="B467" s="5"/>
      <c r="C467" s="5"/>
      <c r="D467" s="5"/>
    </row>
    <row r="468" ht="12.75" spans="1:4">
      <c r="A468" s="5"/>
      <c r="B468" s="5"/>
      <c r="C468" s="5"/>
      <c r="D468" s="5"/>
    </row>
    <row r="469" ht="12.75" spans="1:4">
      <c r="A469" s="5"/>
      <c r="B469" s="5"/>
      <c r="C469" s="5"/>
      <c r="D469" s="5"/>
    </row>
    <row r="470" ht="12.75" spans="1:4">
      <c r="A470" s="5"/>
      <c r="B470" s="5"/>
      <c r="C470" s="5"/>
      <c r="D470" s="5"/>
    </row>
    <row r="471" ht="12.75" spans="1:4">
      <c r="A471" s="5"/>
      <c r="B471" s="5"/>
      <c r="C471" s="5"/>
      <c r="D471" s="5"/>
    </row>
    <row r="472" ht="12.75" spans="1:4">
      <c r="A472" s="5"/>
      <c r="B472" s="5"/>
      <c r="C472" s="5"/>
      <c r="D472" s="5"/>
    </row>
    <row r="473" ht="12.75" spans="1:4">
      <c r="A473" s="5"/>
      <c r="B473" s="5"/>
      <c r="C473" s="5"/>
      <c r="D473" s="5"/>
    </row>
    <row r="474" ht="12.75" spans="1:4">
      <c r="A474" s="5"/>
      <c r="B474" s="5"/>
      <c r="C474" s="5"/>
      <c r="D474" s="5"/>
    </row>
    <row r="475" ht="12.75" spans="1:4">
      <c r="A475" s="5"/>
      <c r="B475" s="5"/>
      <c r="C475" s="5"/>
      <c r="D475" s="5"/>
    </row>
    <row r="476" ht="12.75" spans="1:4">
      <c r="A476" s="5"/>
      <c r="B476" s="5"/>
      <c r="C476" s="5"/>
      <c r="D476" s="5"/>
    </row>
    <row r="477" ht="12.75" spans="1:4">
      <c r="A477" s="5"/>
      <c r="B477" s="5"/>
      <c r="C477" s="5"/>
      <c r="D477" s="5"/>
    </row>
    <row r="478" ht="12.75" spans="1:4">
      <c r="A478" s="5"/>
      <c r="B478" s="5"/>
      <c r="C478" s="5"/>
      <c r="D478" s="5"/>
    </row>
    <row r="479" ht="12.75" spans="1:4">
      <c r="A479" s="5"/>
      <c r="B479" s="5"/>
      <c r="C479" s="5"/>
      <c r="D479" s="5"/>
    </row>
    <row r="480" ht="12.75" spans="1:4">
      <c r="A480" s="5"/>
      <c r="B480" s="5"/>
      <c r="C480" s="5"/>
      <c r="D480" s="5"/>
    </row>
    <row r="481" ht="12.75" spans="1:4">
      <c r="A481" s="5"/>
      <c r="B481" s="5"/>
      <c r="C481" s="5"/>
      <c r="D481" s="5"/>
    </row>
    <row r="482" ht="12.75" spans="1:4">
      <c r="A482" s="5"/>
      <c r="B482" s="5"/>
      <c r="C482" s="5"/>
      <c r="D482" s="5"/>
    </row>
    <row r="483" ht="12.75" spans="1:4">
      <c r="A483" s="5"/>
      <c r="B483" s="5"/>
      <c r="C483" s="5"/>
      <c r="D483" s="5"/>
    </row>
    <row r="484" ht="12.75" spans="1:4">
      <c r="A484" s="5"/>
      <c r="B484" s="5"/>
      <c r="C484" s="5"/>
      <c r="D484" s="5"/>
    </row>
    <row r="485" ht="12.75" spans="1:4">
      <c r="A485" s="5"/>
      <c r="B485" s="5"/>
      <c r="C485" s="5"/>
      <c r="D485" s="5"/>
    </row>
    <row r="486" ht="12.75" spans="1:4">
      <c r="A486" s="5"/>
      <c r="B486" s="5"/>
      <c r="C486" s="5"/>
      <c r="D486" s="5"/>
    </row>
    <row r="487" ht="12.75" spans="1:4">
      <c r="A487" s="5"/>
      <c r="B487" s="5"/>
      <c r="C487" s="5"/>
      <c r="D487" s="5"/>
    </row>
    <row r="488" ht="12.75" spans="1:4">
      <c r="A488" s="5"/>
      <c r="B488" s="5"/>
      <c r="C488" s="5"/>
      <c r="D488" s="5"/>
    </row>
    <row r="489" ht="12.75" spans="1:4">
      <c r="A489" s="5"/>
      <c r="B489" s="5"/>
      <c r="C489" s="5"/>
      <c r="D489" s="5"/>
    </row>
    <row r="490" ht="12.75" spans="1:4">
      <c r="A490" s="5"/>
      <c r="B490" s="5"/>
      <c r="C490" s="5"/>
      <c r="D490" s="5"/>
    </row>
    <row r="491" ht="12.75" spans="1:4">
      <c r="A491" s="5"/>
      <c r="B491" s="5"/>
      <c r="C491" s="5"/>
      <c r="D491" s="5"/>
    </row>
    <row r="492" ht="12.75" spans="1:4">
      <c r="A492" s="5"/>
      <c r="B492" s="5"/>
      <c r="C492" s="5"/>
      <c r="D492" s="5"/>
    </row>
    <row r="493" ht="12.75" spans="1:4">
      <c r="A493" s="5"/>
      <c r="B493" s="5"/>
      <c r="C493" s="5"/>
      <c r="D493" s="5"/>
    </row>
    <row r="494" ht="12.75" spans="1:4">
      <c r="A494" s="5"/>
      <c r="B494" s="5"/>
      <c r="C494" s="5"/>
      <c r="D494" s="5"/>
    </row>
    <row r="495" ht="12.75" spans="1:4">
      <c r="A495" s="5"/>
      <c r="B495" s="5"/>
      <c r="C495" s="5"/>
      <c r="D495" s="5"/>
    </row>
    <row r="496" ht="12.75" spans="1:4">
      <c r="A496" s="5"/>
      <c r="B496" s="5"/>
      <c r="C496" s="5"/>
      <c r="D496" s="5"/>
    </row>
    <row r="497" ht="12.75" spans="1:4">
      <c r="A497" s="5"/>
      <c r="B497" s="5"/>
      <c r="C497" s="5"/>
      <c r="D497" s="5"/>
    </row>
    <row r="498" ht="12.75" spans="1:4">
      <c r="A498" s="5"/>
      <c r="B498" s="5"/>
      <c r="C498" s="5"/>
      <c r="D498" s="5"/>
    </row>
    <row r="499" ht="12.75" spans="1:4">
      <c r="A499" s="5"/>
      <c r="B499" s="5"/>
      <c r="C499" s="5"/>
      <c r="D499" s="5"/>
    </row>
    <row r="500" ht="12.75" spans="1:4">
      <c r="A500" s="5"/>
      <c r="B500" s="5"/>
      <c r="C500" s="5"/>
      <c r="D500" s="5"/>
    </row>
    <row r="501" ht="12.75" spans="1:4">
      <c r="A501" s="5"/>
      <c r="B501" s="5"/>
      <c r="C501" s="5"/>
      <c r="D501" s="5"/>
    </row>
    <row r="502" ht="12.75" spans="1:4">
      <c r="A502" s="5"/>
      <c r="B502" s="5"/>
      <c r="C502" s="5"/>
      <c r="D502" s="5"/>
    </row>
    <row r="503" ht="12.75" spans="1:4">
      <c r="A503" s="5"/>
      <c r="B503" s="5"/>
      <c r="C503" s="5"/>
      <c r="D503" s="5"/>
    </row>
    <row r="504" ht="12.75" spans="1:4">
      <c r="A504" s="5"/>
      <c r="B504" s="5"/>
      <c r="C504" s="5"/>
      <c r="D504" s="5"/>
    </row>
    <row r="505" ht="12.75" spans="1:4">
      <c r="A505" s="5"/>
      <c r="B505" s="5"/>
      <c r="C505" s="5"/>
      <c r="D505" s="5"/>
    </row>
    <row r="506" ht="12.75" spans="1:4">
      <c r="A506" s="5"/>
      <c r="B506" s="5"/>
      <c r="C506" s="5"/>
      <c r="D506" s="5"/>
    </row>
    <row r="507" ht="12.75" spans="1:4">
      <c r="A507" s="5"/>
      <c r="B507" s="5"/>
      <c r="C507" s="5"/>
      <c r="D507" s="5"/>
    </row>
    <row r="508" ht="12.75" spans="1:4">
      <c r="A508" s="5"/>
      <c r="B508" s="5"/>
      <c r="C508" s="5"/>
      <c r="D508" s="5"/>
    </row>
    <row r="509" ht="12.75" spans="1:4">
      <c r="A509" s="5"/>
      <c r="B509" s="5"/>
      <c r="C509" s="5"/>
      <c r="D509" s="5"/>
    </row>
    <row r="510" ht="12.75" spans="1:4">
      <c r="A510" s="5"/>
      <c r="B510" s="5"/>
      <c r="C510" s="5"/>
      <c r="D510" s="5"/>
    </row>
    <row r="511" ht="12.75" spans="1:4">
      <c r="A511" s="5"/>
      <c r="B511" s="5"/>
      <c r="C511" s="5"/>
      <c r="D511" s="5"/>
    </row>
    <row r="512" ht="12.75" spans="1:4">
      <c r="A512" s="5"/>
      <c r="B512" s="5"/>
      <c r="C512" s="5"/>
      <c r="D512" s="5"/>
    </row>
    <row r="513" ht="12.75" spans="1:4">
      <c r="A513" s="5"/>
      <c r="B513" s="5"/>
      <c r="C513" s="5"/>
      <c r="D513" s="5"/>
    </row>
    <row r="514" ht="12.75" spans="1:4">
      <c r="A514" s="5"/>
      <c r="B514" s="5"/>
      <c r="C514" s="5"/>
      <c r="D514" s="5"/>
    </row>
    <row r="515" ht="12.75" spans="1:4">
      <c r="A515" s="5"/>
      <c r="B515" s="5"/>
      <c r="C515" s="5"/>
      <c r="D515" s="5"/>
    </row>
    <row r="516" ht="12.75" spans="1:4">
      <c r="A516" s="5"/>
      <c r="B516" s="5"/>
      <c r="C516" s="5"/>
      <c r="D516" s="5"/>
    </row>
    <row r="517" ht="12.75" spans="1:4">
      <c r="A517" s="5"/>
      <c r="B517" s="5"/>
      <c r="C517" s="5"/>
      <c r="D517" s="5"/>
    </row>
    <row r="518" ht="12.75" spans="1:4">
      <c r="A518" s="5"/>
      <c r="B518" s="5"/>
      <c r="C518" s="5"/>
      <c r="D518" s="5"/>
    </row>
    <row r="519" ht="12.75" spans="1:4">
      <c r="A519" s="5"/>
      <c r="B519" s="5"/>
      <c r="C519" s="5"/>
      <c r="D519" s="5"/>
    </row>
    <row r="520" ht="12.75" spans="1:4">
      <c r="A520" s="5"/>
      <c r="B520" s="5"/>
      <c r="C520" s="5"/>
      <c r="D520" s="5"/>
    </row>
    <row r="521" ht="12.75" spans="1:4">
      <c r="A521" s="5"/>
      <c r="B521" s="5"/>
      <c r="C521" s="5"/>
      <c r="D521" s="5"/>
    </row>
    <row r="522" ht="12.75" spans="1:4">
      <c r="A522" s="5"/>
      <c r="B522" s="5"/>
      <c r="C522" s="5"/>
      <c r="D522" s="5"/>
    </row>
    <row r="523" ht="12.75" spans="1:4">
      <c r="A523" s="5"/>
      <c r="B523" s="5"/>
      <c r="C523" s="5"/>
      <c r="D523" s="5"/>
    </row>
    <row r="524" ht="12.75" spans="1:4">
      <c r="A524" s="5"/>
      <c r="B524" s="5"/>
      <c r="C524" s="5"/>
      <c r="D524" s="5"/>
    </row>
    <row r="525" ht="12.75" spans="1:4">
      <c r="A525" s="5"/>
      <c r="B525" s="5"/>
      <c r="C525" s="5"/>
      <c r="D525" s="5"/>
    </row>
    <row r="526" ht="12.75" spans="1:4">
      <c r="A526" s="5"/>
      <c r="B526" s="5"/>
      <c r="C526" s="5"/>
      <c r="D526" s="5"/>
    </row>
    <row r="527" ht="12.75" spans="1:4">
      <c r="A527" s="5"/>
      <c r="B527" s="5"/>
      <c r="C527" s="5"/>
      <c r="D527" s="5"/>
    </row>
    <row r="528" ht="12.75" spans="1:4">
      <c r="A528" s="5"/>
      <c r="B528" s="5"/>
      <c r="C528" s="5"/>
      <c r="D528" s="5"/>
    </row>
    <row r="529" ht="12.75" spans="1:4">
      <c r="A529" s="5"/>
      <c r="B529" s="5"/>
      <c r="C529" s="5"/>
      <c r="D529" s="5"/>
    </row>
    <row r="530" ht="12.75" spans="1:4">
      <c r="A530" s="5"/>
      <c r="B530" s="5"/>
      <c r="C530" s="5"/>
      <c r="D530" s="5"/>
    </row>
    <row r="531" ht="12.75" spans="1:4">
      <c r="A531" s="5"/>
      <c r="B531" s="5"/>
      <c r="C531" s="5"/>
      <c r="D531" s="5"/>
    </row>
    <row r="532" ht="12.75" spans="1:4">
      <c r="A532" s="5"/>
      <c r="B532" s="5"/>
      <c r="C532" s="5"/>
      <c r="D532" s="5"/>
    </row>
    <row r="533" ht="12.75" spans="1:4">
      <c r="A533" s="5"/>
      <c r="B533" s="5"/>
      <c r="C533" s="5"/>
      <c r="D533" s="5"/>
    </row>
    <row r="534" ht="12.75" spans="1:4">
      <c r="A534" s="5"/>
      <c r="B534" s="5"/>
      <c r="C534" s="5"/>
      <c r="D534" s="5"/>
    </row>
    <row r="535" ht="12.75" spans="1:4">
      <c r="A535" s="5"/>
      <c r="B535" s="5"/>
      <c r="C535" s="5"/>
      <c r="D535" s="5"/>
    </row>
    <row r="536" ht="12.75" spans="1:4">
      <c r="A536" s="5"/>
      <c r="B536" s="5"/>
      <c r="C536" s="5"/>
      <c r="D536" s="5"/>
    </row>
    <row r="537" ht="12.75" spans="1:4">
      <c r="A537" s="5"/>
      <c r="B537" s="5"/>
      <c r="C537" s="5"/>
      <c r="D537" s="5"/>
    </row>
    <row r="538" ht="12.75" spans="1:4">
      <c r="A538" s="5"/>
      <c r="B538" s="5"/>
      <c r="C538" s="5"/>
      <c r="D538" s="5"/>
    </row>
    <row r="539" ht="12.75" spans="1:4">
      <c r="A539" s="5"/>
      <c r="B539" s="5"/>
      <c r="C539" s="5"/>
      <c r="D539" s="5"/>
    </row>
    <row r="540" ht="12.75" spans="1:4">
      <c r="A540" s="5"/>
      <c r="B540" s="5"/>
      <c r="C540" s="5"/>
      <c r="D540" s="5"/>
    </row>
    <row r="541" ht="12.75" spans="1:4">
      <c r="A541" s="5"/>
      <c r="B541" s="5"/>
      <c r="C541" s="5"/>
      <c r="D541" s="5"/>
    </row>
    <row r="542" ht="12.75" spans="1:4">
      <c r="A542" s="5"/>
      <c r="B542" s="5"/>
      <c r="C542" s="5"/>
      <c r="D542" s="5"/>
    </row>
    <row r="543" ht="12.75" spans="1:4">
      <c r="A543" s="5"/>
      <c r="B543" s="5"/>
      <c r="C543" s="5"/>
      <c r="D543" s="5"/>
    </row>
    <row r="544" ht="12.75" spans="1:4">
      <c r="A544" s="5"/>
      <c r="B544" s="5"/>
      <c r="C544" s="5"/>
      <c r="D544" s="5"/>
    </row>
    <row r="545" ht="12.75" spans="1:4">
      <c r="A545" s="5"/>
      <c r="B545" s="5"/>
      <c r="C545" s="5"/>
      <c r="D545" s="5"/>
    </row>
    <row r="546" ht="12.75" spans="1:4">
      <c r="A546" s="5"/>
      <c r="B546" s="5"/>
      <c r="C546" s="5"/>
      <c r="D546" s="5"/>
    </row>
    <row r="547" ht="12.75" spans="1:4">
      <c r="A547" s="5"/>
      <c r="B547" s="5"/>
      <c r="C547" s="5"/>
      <c r="D547" s="5"/>
    </row>
    <row r="548" ht="12.75" spans="1:4">
      <c r="A548" s="5"/>
      <c r="B548" s="5"/>
      <c r="C548" s="5"/>
      <c r="D548" s="5"/>
    </row>
    <row r="549" ht="12.75" spans="1:4">
      <c r="A549" s="5"/>
      <c r="B549" s="5"/>
      <c r="C549" s="5"/>
      <c r="D549" s="5"/>
    </row>
    <row r="550" ht="12.75" spans="1:4">
      <c r="A550" s="5"/>
      <c r="B550" s="5"/>
      <c r="C550" s="5"/>
      <c r="D550" s="5"/>
    </row>
    <row r="551" ht="12.75" spans="1:4">
      <c r="A551" s="5"/>
      <c r="B551" s="5"/>
      <c r="C551" s="5"/>
      <c r="D551" s="5"/>
    </row>
    <row r="552" ht="12.75" spans="1:4">
      <c r="A552" s="5"/>
      <c r="B552" s="5"/>
      <c r="C552" s="5"/>
      <c r="D552" s="5"/>
    </row>
    <row r="553" ht="12.75" spans="1:4">
      <c r="A553" s="5"/>
      <c r="B553" s="5"/>
      <c r="C553" s="5"/>
      <c r="D553" s="5"/>
    </row>
    <row r="554" ht="12.75" spans="1:4">
      <c r="A554" s="5"/>
      <c r="B554" s="5"/>
      <c r="C554" s="5"/>
      <c r="D554" s="5"/>
    </row>
    <row r="555" ht="12.75" spans="1:4">
      <c r="A555" s="5"/>
      <c r="B555" s="5"/>
      <c r="C555" s="5"/>
      <c r="D555" s="5"/>
    </row>
    <row r="556" ht="12.75" spans="1:4">
      <c r="A556" s="5"/>
      <c r="B556" s="5"/>
      <c r="C556" s="5"/>
      <c r="D556" s="5"/>
    </row>
    <row r="557" ht="12.75" spans="1:4">
      <c r="A557" s="5"/>
      <c r="B557" s="5"/>
      <c r="C557" s="5"/>
      <c r="D557" s="5"/>
    </row>
    <row r="558" ht="12.75" spans="1:4">
      <c r="A558" s="5"/>
      <c r="B558" s="5"/>
      <c r="C558" s="5"/>
      <c r="D558" s="5"/>
    </row>
    <row r="559" ht="12.75" spans="1:4">
      <c r="A559" s="5"/>
      <c r="B559" s="5"/>
      <c r="C559" s="5"/>
      <c r="D559" s="5"/>
    </row>
    <row r="560" ht="12.75" spans="1:4">
      <c r="A560" s="5"/>
      <c r="B560" s="5"/>
      <c r="C560" s="5"/>
      <c r="D560" s="5"/>
    </row>
    <row r="561" ht="12.75" spans="1:4">
      <c r="A561" s="5"/>
      <c r="B561" s="5"/>
      <c r="C561" s="5"/>
      <c r="D561" s="5"/>
    </row>
    <row r="562" ht="12.75" spans="1:4">
      <c r="A562" s="5"/>
      <c r="B562" s="5"/>
      <c r="C562" s="5"/>
      <c r="D562" s="5"/>
    </row>
    <row r="563" ht="12.75" spans="1:4">
      <c r="A563" s="5"/>
      <c r="B563" s="5"/>
      <c r="C563" s="5"/>
      <c r="D563" s="5"/>
    </row>
    <row r="564" ht="12.75" spans="1:4">
      <c r="A564" s="5"/>
      <c r="B564" s="5"/>
      <c r="C564" s="5"/>
      <c r="D564" s="5"/>
    </row>
    <row r="565" ht="12.75" spans="1:4">
      <c r="A565" s="5"/>
      <c r="B565" s="5"/>
      <c r="C565" s="5"/>
      <c r="D565" s="5"/>
    </row>
    <row r="566" ht="12.75" spans="1:4">
      <c r="A566" s="5"/>
      <c r="B566" s="5"/>
      <c r="C566" s="5"/>
      <c r="D566" s="5"/>
    </row>
    <row r="567" ht="12.75" spans="1:4">
      <c r="A567" s="5"/>
      <c r="B567" s="5"/>
      <c r="C567" s="5"/>
      <c r="D567" s="5"/>
    </row>
    <row r="568" ht="12.75" spans="1:4">
      <c r="A568" s="5"/>
      <c r="B568" s="5"/>
      <c r="C568" s="5"/>
      <c r="D568" s="5"/>
    </row>
    <row r="569" ht="12.75" spans="1:4">
      <c r="A569" s="5"/>
      <c r="B569" s="5"/>
      <c r="C569" s="5"/>
      <c r="D569" s="5"/>
    </row>
    <row r="570" ht="12.75" spans="1:4">
      <c r="A570" s="5"/>
      <c r="B570" s="5"/>
      <c r="C570" s="5"/>
      <c r="D570" s="5"/>
    </row>
    <row r="571" ht="12.75" spans="1:4">
      <c r="A571" s="5"/>
      <c r="B571" s="5"/>
      <c r="C571" s="5"/>
      <c r="D571" s="5"/>
    </row>
    <row r="572" ht="12.75" spans="1:4">
      <c r="A572" s="5"/>
      <c r="B572" s="5"/>
      <c r="C572" s="5"/>
      <c r="D572" s="5"/>
    </row>
    <row r="573" ht="12.75" spans="1:4">
      <c r="A573" s="5"/>
      <c r="B573" s="5"/>
      <c r="C573" s="5"/>
      <c r="D573" s="5"/>
    </row>
    <row r="574" ht="12.75" spans="1:4">
      <c r="A574" s="5"/>
      <c r="B574" s="5"/>
      <c r="C574" s="5"/>
      <c r="D574" s="5"/>
    </row>
    <row r="575" ht="12.75" spans="1:4">
      <c r="A575" s="5"/>
      <c r="B575" s="5"/>
      <c r="C575" s="5"/>
      <c r="D575" s="5"/>
    </row>
    <row r="576" ht="12.75" spans="1:4">
      <c r="A576" s="5"/>
      <c r="B576" s="5"/>
      <c r="C576" s="5"/>
      <c r="D576" s="5"/>
    </row>
    <row r="577" ht="12.75" spans="1:4">
      <c r="A577" s="5"/>
      <c r="B577" s="5"/>
      <c r="C577" s="5"/>
      <c r="D577" s="5"/>
    </row>
    <row r="578" ht="12.75" spans="1:4">
      <c r="A578" s="5"/>
      <c r="B578" s="5"/>
      <c r="C578" s="5"/>
      <c r="D578" s="5"/>
    </row>
    <row r="579" ht="12.75" spans="1:4">
      <c r="A579" s="5"/>
      <c r="B579" s="5"/>
      <c r="C579" s="5"/>
      <c r="D579" s="5"/>
    </row>
    <row r="580" ht="12.75" spans="1:4">
      <c r="A580" s="5"/>
      <c r="B580" s="5"/>
      <c r="C580" s="5"/>
      <c r="D580" s="5"/>
    </row>
    <row r="581" ht="12.75" spans="1:4">
      <c r="A581" s="5"/>
      <c r="B581" s="5"/>
      <c r="C581" s="5"/>
      <c r="D581" s="5"/>
    </row>
    <row r="582" ht="12.75" spans="1:4">
      <c r="A582" s="5"/>
      <c r="B582" s="5"/>
      <c r="C582" s="5"/>
      <c r="D582" s="5"/>
    </row>
    <row r="583" ht="12.75" spans="1:4">
      <c r="A583" s="5"/>
      <c r="B583" s="5"/>
      <c r="C583" s="5"/>
      <c r="D583" s="5"/>
    </row>
    <row r="584" ht="12.75" spans="1:4">
      <c r="A584" s="5"/>
      <c r="B584" s="5"/>
      <c r="C584" s="5"/>
      <c r="D584" s="5"/>
    </row>
    <row r="585" ht="12.75" spans="1:4">
      <c r="A585" s="5"/>
      <c r="B585" s="5"/>
      <c r="C585" s="5"/>
      <c r="D585" s="5"/>
    </row>
    <row r="586" ht="12.75" spans="1:4">
      <c r="A586" s="5"/>
      <c r="B586" s="5"/>
      <c r="C586" s="5"/>
      <c r="D586" s="5"/>
    </row>
    <row r="587" ht="12.75" spans="1:4">
      <c r="A587" s="5"/>
      <c r="B587" s="5"/>
      <c r="C587" s="5"/>
      <c r="D587" s="5"/>
    </row>
    <row r="588" ht="12.75" spans="1:4">
      <c r="A588" s="5"/>
      <c r="B588" s="5"/>
      <c r="C588" s="5"/>
      <c r="D588" s="5"/>
    </row>
    <row r="589" ht="12.75" spans="1:4">
      <c r="A589" s="5"/>
      <c r="B589" s="5"/>
      <c r="C589" s="5"/>
      <c r="D589" s="5"/>
    </row>
    <row r="590" ht="12.75" spans="1:4">
      <c r="A590" s="5"/>
      <c r="B590" s="5"/>
      <c r="C590" s="5"/>
      <c r="D590" s="5"/>
    </row>
    <row r="591" ht="12.75" spans="1:4">
      <c r="A591" s="5"/>
      <c r="B591" s="5"/>
      <c r="C591" s="5"/>
      <c r="D591" s="5"/>
    </row>
    <row r="592" ht="12.75" spans="1:4">
      <c r="A592" s="5"/>
      <c r="B592" s="5"/>
      <c r="C592" s="5"/>
      <c r="D592" s="5"/>
    </row>
    <row r="593" ht="12.75" spans="1:4">
      <c r="A593" s="5"/>
      <c r="B593" s="5"/>
      <c r="C593" s="5"/>
      <c r="D593" s="5"/>
    </row>
    <row r="594" ht="12.75" spans="1:4">
      <c r="A594" s="5"/>
      <c r="B594" s="5"/>
      <c r="C594" s="5"/>
      <c r="D594" s="5"/>
    </row>
    <row r="595" ht="12.75" spans="1:4">
      <c r="A595" s="5"/>
      <c r="B595" s="5"/>
      <c r="C595" s="5"/>
      <c r="D595" s="5"/>
    </row>
    <row r="596" ht="12.75" spans="1:4">
      <c r="A596" s="5"/>
      <c r="B596" s="5"/>
      <c r="C596" s="5"/>
      <c r="D596" s="5"/>
    </row>
    <row r="597" ht="12.75" spans="1:4">
      <c r="A597" s="5"/>
      <c r="B597" s="5"/>
      <c r="C597" s="5"/>
      <c r="D597" s="5"/>
    </row>
    <row r="598" ht="12.75" spans="1:4">
      <c r="A598" s="5"/>
      <c r="B598" s="5"/>
      <c r="C598" s="5"/>
      <c r="D598" s="5"/>
    </row>
    <row r="599" ht="12.75" spans="1:4">
      <c r="A599" s="5"/>
      <c r="B599" s="5"/>
      <c r="C599" s="5"/>
      <c r="D599" s="5"/>
    </row>
    <row r="600" ht="12.75" spans="1:4">
      <c r="A600" s="5"/>
      <c r="B600" s="5"/>
      <c r="C600" s="5"/>
      <c r="D600" s="5"/>
    </row>
    <row r="601" ht="12.75" spans="1:4">
      <c r="A601" s="5"/>
      <c r="B601" s="5"/>
      <c r="C601" s="5"/>
      <c r="D601" s="5"/>
    </row>
    <row r="602" ht="12.75" spans="1:4">
      <c r="A602" s="5"/>
      <c r="B602" s="5"/>
      <c r="C602" s="5"/>
      <c r="D602" s="5"/>
    </row>
    <row r="603" ht="12.75" spans="1:4">
      <c r="A603" s="5"/>
      <c r="B603" s="5"/>
      <c r="C603" s="5"/>
      <c r="D603" s="5"/>
    </row>
    <row r="604" ht="12.75" spans="1:4">
      <c r="A604" s="5"/>
      <c r="B604" s="5"/>
      <c r="C604" s="5"/>
      <c r="D604" s="5"/>
    </row>
    <row r="605" ht="12.75" spans="1:4">
      <c r="A605" s="5"/>
      <c r="B605" s="5"/>
      <c r="C605" s="5"/>
      <c r="D605" s="5"/>
    </row>
    <row r="606" ht="12.75" spans="1:4">
      <c r="A606" s="5"/>
      <c r="B606" s="5"/>
      <c r="C606" s="5"/>
      <c r="D606" s="5"/>
    </row>
    <row r="607" ht="12.75" spans="1:4">
      <c r="A607" s="5"/>
      <c r="B607" s="5"/>
      <c r="C607" s="5"/>
      <c r="D607" s="5"/>
    </row>
    <row r="608" ht="12.75" spans="1:4">
      <c r="A608" s="5"/>
      <c r="B608" s="5"/>
      <c r="C608" s="5"/>
      <c r="D608" s="5"/>
    </row>
    <row r="609" ht="12.75" spans="1:4">
      <c r="A609" s="5"/>
      <c r="B609" s="5"/>
      <c r="C609" s="5"/>
      <c r="D609" s="5"/>
    </row>
    <row r="610" ht="12.75" spans="1:4">
      <c r="A610" s="5"/>
      <c r="B610" s="5"/>
      <c r="C610" s="5"/>
      <c r="D610" s="5"/>
    </row>
    <row r="611" ht="12.75" spans="1:4">
      <c r="A611" s="5"/>
      <c r="B611" s="5"/>
      <c r="C611" s="5"/>
      <c r="D611" s="5"/>
    </row>
    <row r="612" ht="12.75" spans="1:4">
      <c r="A612" s="5"/>
      <c r="B612" s="5"/>
      <c r="C612" s="5"/>
      <c r="D612" s="5"/>
    </row>
    <row r="613" ht="12.75" spans="1:4">
      <c r="A613" s="5"/>
      <c r="B613" s="5"/>
      <c r="C613" s="5"/>
      <c r="D613" s="5"/>
    </row>
    <row r="614" ht="12.75" spans="1:4">
      <c r="A614" s="5"/>
      <c r="B614" s="5"/>
      <c r="C614" s="5"/>
      <c r="D614" s="5"/>
    </row>
    <row r="615" ht="12.75" spans="1:4">
      <c r="A615" s="5"/>
      <c r="B615" s="5"/>
      <c r="C615" s="5"/>
      <c r="D615" s="5"/>
    </row>
    <row r="616" ht="12.75" spans="1:4">
      <c r="A616" s="5"/>
      <c r="B616" s="5"/>
      <c r="C616" s="5"/>
      <c r="D616" s="5"/>
    </row>
    <row r="617" ht="12.75" spans="1:4">
      <c r="A617" s="5"/>
      <c r="B617" s="5"/>
      <c r="C617" s="5"/>
      <c r="D617" s="5"/>
    </row>
    <row r="618" ht="12.75" spans="1:4">
      <c r="A618" s="5"/>
      <c r="B618" s="5"/>
      <c r="C618" s="5"/>
      <c r="D618" s="5"/>
    </row>
    <row r="619" ht="12.75" spans="1:4">
      <c r="A619" s="5"/>
      <c r="B619" s="5"/>
      <c r="C619" s="5"/>
      <c r="D619" s="5"/>
    </row>
    <row r="620" ht="12.75" spans="1:4">
      <c r="A620" s="5"/>
      <c r="B620" s="5"/>
      <c r="C620" s="5"/>
      <c r="D620" s="5"/>
    </row>
    <row r="621" ht="12.75" spans="1:4">
      <c r="A621" s="5"/>
      <c r="B621" s="5"/>
      <c r="C621" s="5"/>
      <c r="D621" s="5"/>
    </row>
    <row r="622" ht="12.75" spans="1:4">
      <c r="A622" s="5"/>
      <c r="B622" s="5"/>
      <c r="C622" s="5"/>
      <c r="D622" s="5"/>
    </row>
    <row r="623" ht="12.75" spans="1:4">
      <c r="A623" s="5"/>
      <c r="B623" s="5"/>
      <c r="C623" s="5"/>
      <c r="D623" s="5"/>
    </row>
    <row r="624" ht="12.75" spans="1:4">
      <c r="A624" s="5"/>
      <c r="B624" s="5"/>
      <c r="C624" s="5"/>
      <c r="D624" s="5"/>
    </row>
    <row r="625" ht="12.75" spans="1:4">
      <c r="A625" s="5"/>
      <c r="B625" s="5"/>
      <c r="C625" s="5"/>
      <c r="D625" s="5"/>
    </row>
    <row r="626" ht="12.75" spans="1:4">
      <c r="A626" s="5"/>
      <c r="B626" s="5"/>
      <c r="C626" s="5"/>
      <c r="D626" s="5"/>
    </row>
    <row r="627" ht="12.75" spans="1:4">
      <c r="A627" s="5"/>
      <c r="B627" s="5"/>
      <c r="C627" s="5"/>
      <c r="D627" s="5"/>
    </row>
    <row r="628" ht="12.75" spans="1:4">
      <c r="A628" s="5"/>
      <c r="B628" s="5"/>
      <c r="C628" s="5"/>
      <c r="D628" s="5"/>
    </row>
    <row r="629" ht="12.75" spans="1:4">
      <c r="A629" s="5"/>
      <c r="B629" s="5"/>
      <c r="C629" s="5"/>
      <c r="D629" s="5"/>
    </row>
    <row r="630" ht="12.75" spans="1:4">
      <c r="A630" s="5"/>
      <c r="B630" s="5"/>
      <c r="C630" s="5"/>
      <c r="D630" s="5"/>
    </row>
    <row r="631" ht="12.75" spans="1:4">
      <c r="A631" s="5"/>
      <c r="B631" s="5"/>
      <c r="C631" s="5"/>
      <c r="D631" s="5"/>
    </row>
    <row r="632" ht="12.75" spans="1:4">
      <c r="A632" s="5"/>
      <c r="B632" s="5"/>
      <c r="C632" s="5"/>
      <c r="D632" s="5"/>
    </row>
    <row r="633" ht="12.75" spans="1:4">
      <c r="A633" s="5"/>
      <c r="B633" s="5"/>
      <c r="C633" s="5"/>
      <c r="D633" s="5"/>
    </row>
    <row r="634" ht="12.75" spans="1:4">
      <c r="A634" s="5"/>
      <c r="B634" s="5"/>
      <c r="C634" s="5"/>
      <c r="D634" s="5"/>
    </row>
    <row r="635" ht="12.75" spans="1:4">
      <c r="A635" s="5"/>
      <c r="B635" s="5"/>
      <c r="C635" s="5"/>
      <c r="D635" s="5"/>
    </row>
    <row r="636" ht="12.75" spans="1:4">
      <c r="A636" s="5"/>
      <c r="B636" s="5"/>
      <c r="C636" s="5"/>
      <c r="D636" s="5"/>
    </row>
    <row r="637" ht="12.75" spans="1:4">
      <c r="A637" s="5"/>
      <c r="B637" s="5"/>
      <c r="C637" s="5"/>
      <c r="D637" s="5"/>
    </row>
    <row r="638" ht="12.75" spans="1:4">
      <c r="A638" s="5"/>
      <c r="B638" s="5"/>
      <c r="C638" s="5"/>
      <c r="D638" s="5"/>
    </row>
    <row r="639" ht="12.75" spans="1:4">
      <c r="A639" s="5"/>
      <c r="B639" s="5"/>
      <c r="C639" s="5"/>
      <c r="D639" s="5"/>
    </row>
    <row r="640" ht="12.75" spans="1:4">
      <c r="A640" s="5"/>
      <c r="B640" s="5"/>
      <c r="C640" s="5"/>
      <c r="D640" s="5"/>
    </row>
    <row r="641" ht="12.75" spans="1:4">
      <c r="A641" s="5"/>
      <c r="B641" s="5"/>
      <c r="C641" s="5"/>
      <c r="D641" s="5"/>
    </row>
    <row r="642" ht="12.75" spans="1:4">
      <c r="A642" s="5"/>
      <c r="B642" s="5"/>
      <c r="C642" s="5"/>
      <c r="D642" s="5"/>
    </row>
    <row r="643" ht="12.75" spans="1:4">
      <c r="A643" s="5"/>
      <c r="B643" s="5"/>
      <c r="C643" s="5"/>
      <c r="D643" s="5"/>
    </row>
    <row r="644" ht="12.75" spans="1:4">
      <c r="A644" s="5"/>
      <c r="B644" s="5"/>
      <c r="C644" s="5"/>
      <c r="D644" s="5"/>
    </row>
    <row r="645" ht="12.75" spans="1:4">
      <c r="A645" s="5"/>
      <c r="B645" s="5"/>
      <c r="C645" s="5"/>
      <c r="D645" s="5"/>
    </row>
    <row r="646" ht="12.75" spans="1:4">
      <c r="A646" s="5"/>
      <c r="B646" s="5"/>
      <c r="C646" s="5"/>
      <c r="D646" s="5"/>
    </row>
    <row r="647" ht="12.75" spans="1:4">
      <c r="A647" s="5"/>
      <c r="B647" s="5"/>
      <c r="C647" s="5"/>
      <c r="D647" s="5"/>
    </row>
    <row r="648" ht="12.75" spans="1:4">
      <c r="A648" s="5"/>
      <c r="B648" s="5"/>
      <c r="C648" s="5"/>
      <c r="D648" s="5"/>
    </row>
    <row r="649" ht="12.75" spans="1:4">
      <c r="A649" s="5"/>
      <c r="B649" s="5"/>
      <c r="C649" s="5"/>
      <c r="D649" s="5"/>
    </row>
    <row r="650" ht="12.75" spans="1:4">
      <c r="A650" s="5"/>
      <c r="B650" s="5"/>
      <c r="C650" s="5"/>
      <c r="D650" s="5"/>
    </row>
    <row r="651" ht="12.75" spans="1:4">
      <c r="A651" s="5"/>
      <c r="B651" s="5"/>
      <c r="C651" s="5"/>
      <c r="D651" s="5"/>
    </row>
    <row r="652" ht="12.75" spans="1:4">
      <c r="A652" s="5"/>
      <c r="B652" s="5"/>
      <c r="C652" s="5"/>
      <c r="D652" s="5"/>
    </row>
    <row r="653" ht="12.75" spans="1:4">
      <c r="A653" s="5"/>
      <c r="B653" s="5"/>
      <c r="C653" s="5"/>
      <c r="D653" s="5"/>
    </row>
    <row r="654" ht="12.75" spans="1:4">
      <c r="A654" s="5"/>
      <c r="B654" s="5"/>
      <c r="C654" s="5"/>
      <c r="D654" s="5"/>
    </row>
    <row r="655" ht="12.75" spans="1:4">
      <c r="A655" s="5"/>
      <c r="B655" s="5"/>
      <c r="C655" s="5"/>
      <c r="D655" s="5"/>
    </row>
    <row r="656" ht="12.75" spans="1:4">
      <c r="A656" s="5"/>
      <c r="B656" s="5"/>
      <c r="C656" s="5"/>
      <c r="D656" s="5"/>
    </row>
    <row r="657" ht="12.75" spans="1:4">
      <c r="A657" s="5"/>
      <c r="B657" s="5"/>
      <c r="C657" s="5"/>
      <c r="D657" s="5"/>
    </row>
    <row r="658" ht="12.75" spans="1:4">
      <c r="A658" s="5"/>
      <c r="B658" s="5"/>
      <c r="C658" s="5"/>
      <c r="D658" s="5"/>
    </row>
    <row r="659" ht="12.75" spans="1:4">
      <c r="A659" s="5"/>
      <c r="B659" s="5"/>
      <c r="C659" s="5"/>
      <c r="D659" s="5"/>
    </row>
    <row r="660" ht="12.75" spans="1:4">
      <c r="A660" s="5"/>
      <c r="B660" s="5"/>
      <c r="C660" s="5"/>
      <c r="D660" s="5"/>
    </row>
    <row r="661" ht="12.75" spans="1:4">
      <c r="A661" s="5"/>
      <c r="B661" s="5"/>
      <c r="C661" s="5"/>
      <c r="D661" s="5"/>
    </row>
    <row r="662" ht="12.75" spans="1:4">
      <c r="A662" s="5"/>
      <c r="B662" s="5"/>
      <c r="C662" s="5"/>
      <c r="D662" s="5"/>
    </row>
    <row r="663" ht="12.75" spans="1:4">
      <c r="A663" s="5"/>
      <c r="B663" s="5"/>
      <c r="C663" s="5"/>
      <c r="D663" s="5"/>
    </row>
    <row r="664" ht="12.75" spans="1:4">
      <c r="A664" s="5"/>
      <c r="B664" s="5"/>
      <c r="C664" s="5"/>
      <c r="D664" s="5"/>
    </row>
    <row r="665" ht="12.75" spans="1:4">
      <c r="A665" s="5"/>
      <c r="B665" s="5"/>
      <c r="C665" s="5"/>
      <c r="D665" s="5"/>
    </row>
    <row r="666" ht="12.75" spans="1:4">
      <c r="A666" s="5"/>
      <c r="B666" s="5"/>
      <c r="C666" s="5"/>
      <c r="D666" s="5"/>
    </row>
    <row r="667" ht="12.75" spans="1:4">
      <c r="A667" s="5"/>
      <c r="B667" s="5"/>
      <c r="C667" s="5"/>
      <c r="D667" s="5"/>
    </row>
    <row r="668" ht="12.75" spans="1:4">
      <c r="A668" s="5"/>
      <c r="B668" s="5"/>
      <c r="C668" s="5"/>
      <c r="D668" s="5"/>
    </row>
    <row r="669" ht="12.75" spans="1:4">
      <c r="A669" s="5"/>
      <c r="B669" s="5"/>
      <c r="C669" s="5"/>
      <c r="D669" s="5"/>
    </row>
    <row r="670" ht="12.75" spans="1:4">
      <c r="A670" s="5"/>
      <c r="B670" s="5"/>
      <c r="C670" s="5"/>
      <c r="D670" s="5"/>
    </row>
    <row r="671" ht="12.75" spans="1:4">
      <c r="A671" s="5"/>
      <c r="B671" s="5"/>
      <c r="C671" s="5"/>
      <c r="D671" s="5"/>
    </row>
    <row r="672" ht="12.75" spans="1:4">
      <c r="A672" s="5"/>
      <c r="B672" s="5"/>
      <c r="C672" s="5"/>
      <c r="D672" s="5"/>
    </row>
    <row r="673" ht="12.75" spans="1:4">
      <c r="A673" s="5"/>
      <c r="B673" s="5"/>
      <c r="C673" s="5"/>
      <c r="D673" s="5"/>
    </row>
    <row r="674" ht="12.75" spans="1:4">
      <c r="A674" s="5"/>
      <c r="B674" s="5"/>
      <c r="C674" s="5"/>
      <c r="D674" s="5"/>
    </row>
    <row r="675" ht="12.75" spans="1:4">
      <c r="A675" s="5"/>
      <c r="B675" s="5"/>
      <c r="C675" s="5"/>
      <c r="D675" s="5"/>
    </row>
    <row r="676" ht="12.75" spans="1:4">
      <c r="A676" s="5"/>
      <c r="B676" s="5"/>
      <c r="C676" s="5"/>
      <c r="D676" s="5"/>
    </row>
    <row r="677" ht="12.75" spans="1:4">
      <c r="A677" s="5"/>
      <c r="B677" s="5"/>
      <c r="C677" s="5"/>
      <c r="D677" s="5"/>
    </row>
    <row r="678" ht="12.75" spans="1:4">
      <c r="A678" s="5"/>
      <c r="B678" s="5"/>
      <c r="C678" s="5"/>
      <c r="D678" s="5"/>
    </row>
    <row r="679" ht="12.75" spans="1:4">
      <c r="A679" s="5"/>
      <c r="B679" s="5"/>
      <c r="C679" s="5"/>
      <c r="D679" s="5"/>
    </row>
    <row r="680" ht="12.75" spans="1:4">
      <c r="A680" s="5"/>
      <c r="B680" s="5"/>
      <c r="C680" s="5"/>
      <c r="D680" s="5"/>
    </row>
    <row r="681" ht="12.75" spans="1:4">
      <c r="A681" s="5"/>
      <c r="B681" s="5"/>
      <c r="C681" s="5"/>
      <c r="D681" s="5"/>
    </row>
    <row r="682" ht="12.75" spans="1:4">
      <c r="A682" s="5"/>
      <c r="B682" s="5"/>
      <c r="C682" s="5"/>
      <c r="D682" s="5"/>
    </row>
    <row r="683" ht="12.75" spans="1:4">
      <c r="A683" s="5"/>
      <c r="B683" s="5"/>
      <c r="C683" s="5"/>
      <c r="D683" s="5"/>
    </row>
    <row r="684" ht="12.75" spans="1:4">
      <c r="A684" s="5"/>
      <c r="B684" s="5"/>
      <c r="C684" s="5"/>
      <c r="D684" s="5"/>
    </row>
    <row r="685" ht="12.75" spans="1:4">
      <c r="A685" s="5"/>
      <c r="B685" s="5"/>
      <c r="C685" s="5"/>
      <c r="D685" s="5"/>
    </row>
    <row r="686" ht="12.75" spans="1:4">
      <c r="A686" s="5"/>
      <c r="B686" s="5"/>
      <c r="C686" s="5"/>
      <c r="D686" s="5"/>
    </row>
    <row r="687" ht="12.75" spans="1:4">
      <c r="A687" s="5"/>
      <c r="B687" s="5"/>
      <c r="C687" s="5"/>
      <c r="D687" s="5"/>
    </row>
    <row r="688" ht="12.75" spans="1:4">
      <c r="A688" s="5"/>
      <c r="B688" s="5"/>
      <c r="C688" s="5"/>
      <c r="D688" s="5"/>
    </row>
    <row r="689" ht="12.75" spans="1:4">
      <c r="A689" s="5"/>
      <c r="B689" s="5"/>
      <c r="C689" s="5"/>
      <c r="D689" s="5"/>
    </row>
    <row r="690" ht="12.75" spans="1:4">
      <c r="A690" s="5"/>
      <c r="B690" s="5"/>
      <c r="C690" s="5"/>
      <c r="D690" s="5"/>
    </row>
    <row r="691" ht="12.75" spans="1:4">
      <c r="A691" s="5"/>
      <c r="B691" s="5"/>
      <c r="C691" s="5"/>
      <c r="D691" s="5"/>
    </row>
    <row r="692" ht="12.75" spans="1:4">
      <c r="A692" s="5"/>
      <c r="B692" s="5"/>
      <c r="C692" s="5"/>
      <c r="D692" s="5"/>
    </row>
    <row r="693" ht="12.75" spans="1:4">
      <c r="A693" s="5"/>
      <c r="B693" s="5"/>
      <c r="C693" s="5"/>
      <c r="D693" s="5"/>
    </row>
    <row r="694" ht="12.75" spans="1:4">
      <c r="A694" s="5"/>
      <c r="B694" s="5"/>
      <c r="C694" s="5"/>
      <c r="D694" s="5"/>
    </row>
    <row r="695" ht="12.75" spans="1:4">
      <c r="A695" s="5"/>
      <c r="B695" s="5"/>
      <c r="C695" s="5"/>
      <c r="D695" s="5"/>
    </row>
    <row r="696" ht="12.75" spans="1:4">
      <c r="A696" s="5"/>
      <c r="B696" s="5"/>
      <c r="C696" s="5"/>
      <c r="D696" s="5"/>
    </row>
    <row r="697" ht="12.75" spans="1:4">
      <c r="A697" s="5"/>
      <c r="B697" s="5"/>
      <c r="C697" s="5"/>
      <c r="D697" s="5"/>
    </row>
    <row r="698" ht="12.75" spans="1:4">
      <c r="A698" s="5"/>
      <c r="B698" s="5"/>
      <c r="C698" s="5"/>
      <c r="D698" s="5"/>
    </row>
    <row r="699" ht="12.75" spans="1:4">
      <c r="A699" s="5"/>
      <c r="B699" s="5"/>
      <c r="C699" s="5"/>
      <c r="D699" s="5"/>
    </row>
    <row r="700" ht="12.75" spans="1:4">
      <c r="A700" s="5"/>
      <c r="B700" s="5"/>
      <c r="C700" s="5"/>
      <c r="D700" s="5"/>
    </row>
    <row r="701" ht="12.75" spans="1:4">
      <c r="A701" s="5"/>
      <c r="B701" s="5"/>
      <c r="C701" s="5"/>
      <c r="D701" s="5"/>
    </row>
    <row r="702" ht="12.75" spans="1:4">
      <c r="A702" s="5"/>
      <c r="B702" s="5"/>
      <c r="C702" s="5"/>
      <c r="D702" s="5"/>
    </row>
    <row r="703" ht="12.75" spans="1:4">
      <c r="A703" s="5"/>
      <c r="B703" s="5"/>
      <c r="C703" s="5"/>
      <c r="D703" s="5"/>
    </row>
    <row r="704" ht="12.75" spans="1:4">
      <c r="A704" s="5"/>
      <c r="B704" s="5"/>
      <c r="C704" s="5"/>
      <c r="D704" s="5"/>
    </row>
    <row r="705" ht="12.75" spans="1:4">
      <c r="A705" s="5"/>
      <c r="B705" s="5"/>
      <c r="C705" s="5"/>
      <c r="D705" s="5"/>
    </row>
    <row r="706" ht="12.75" spans="1:4">
      <c r="A706" s="5"/>
      <c r="B706" s="5"/>
      <c r="C706" s="5"/>
      <c r="D706" s="5"/>
    </row>
    <row r="707" ht="12.75" spans="1:4">
      <c r="A707" s="5"/>
      <c r="B707" s="5"/>
      <c r="C707" s="5"/>
      <c r="D707" s="5"/>
    </row>
    <row r="708" ht="12.75" spans="1:4">
      <c r="A708" s="5"/>
      <c r="B708" s="5"/>
      <c r="C708" s="5"/>
      <c r="D708" s="5"/>
    </row>
    <row r="709" ht="12.75" spans="1:4">
      <c r="A709" s="5"/>
      <c r="B709" s="5"/>
      <c r="C709" s="5"/>
      <c r="D709" s="5"/>
    </row>
    <row r="710" ht="12.75" spans="1:4">
      <c r="A710" s="5"/>
      <c r="B710" s="5"/>
      <c r="C710" s="5"/>
      <c r="D710" s="5"/>
    </row>
    <row r="711" ht="12.75" spans="1:4">
      <c r="A711" s="5"/>
      <c r="B711" s="5"/>
      <c r="C711" s="5"/>
      <c r="D711" s="5"/>
    </row>
    <row r="712" ht="12.75" spans="1:4">
      <c r="A712" s="5"/>
      <c r="B712" s="5"/>
      <c r="C712" s="5"/>
      <c r="D712" s="5"/>
    </row>
    <row r="713" ht="12.75" spans="1:4">
      <c r="A713" s="5"/>
      <c r="B713" s="5"/>
      <c r="C713" s="5"/>
      <c r="D713" s="5"/>
    </row>
    <row r="714" ht="12.75" spans="1:4">
      <c r="A714" s="5"/>
      <c r="B714" s="5"/>
      <c r="C714" s="5"/>
      <c r="D714" s="5"/>
    </row>
    <row r="715" ht="12.75" spans="1:4">
      <c r="A715" s="5"/>
      <c r="B715" s="5"/>
      <c r="C715" s="5"/>
      <c r="D715" s="5"/>
    </row>
    <row r="716" ht="12.75" spans="1:4">
      <c r="A716" s="5"/>
      <c r="B716" s="5"/>
      <c r="C716" s="5"/>
      <c r="D716" s="5"/>
    </row>
    <row r="717" ht="12.75" spans="1:4">
      <c r="A717" s="5"/>
      <c r="B717" s="5"/>
      <c r="C717" s="5"/>
      <c r="D717" s="5"/>
    </row>
    <row r="718" ht="12.75" spans="1:4">
      <c r="A718" s="5"/>
      <c r="B718" s="5"/>
      <c r="C718" s="5"/>
      <c r="D718" s="5"/>
    </row>
    <row r="719" ht="12.75" spans="1:4">
      <c r="A719" s="5"/>
      <c r="B719" s="5"/>
      <c r="C719" s="5"/>
      <c r="D719" s="5"/>
    </row>
    <row r="720" ht="12.75" spans="1:4">
      <c r="A720" s="5"/>
      <c r="B720" s="5"/>
      <c r="C720" s="5"/>
      <c r="D720" s="5"/>
    </row>
    <row r="721" ht="12.75" spans="1:4">
      <c r="A721" s="5"/>
      <c r="B721" s="5"/>
      <c r="C721" s="5"/>
      <c r="D721" s="5"/>
    </row>
    <row r="722" ht="12.75" spans="1:4">
      <c r="A722" s="5"/>
      <c r="B722" s="5"/>
      <c r="C722" s="5"/>
      <c r="D722" s="5"/>
    </row>
    <row r="723" ht="12.75" spans="1:4">
      <c r="A723" s="5"/>
      <c r="B723" s="5"/>
      <c r="C723" s="5"/>
      <c r="D723" s="5"/>
    </row>
    <row r="724" ht="12.75" spans="1:4">
      <c r="A724" s="5"/>
      <c r="B724" s="5"/>
      <c r="C724" s="5"/>
      <c r="D724" s="5"/>
    </row>
    <row r="725" ht="12.75" spans="1:4">
      <c r="A725" s="5"/>
      <c r="B725" s="5"/>
      <c r="C725" s="5"/>
      <c r="D725" s="5"/>
    </row>
    <row r="726" ht="12.75" spans="1:4">
      <c r="A726" s="5"/>
      <c r="B726" s="5"/>
      <c r="C726" s="5"/>
      <c r="D726" s="5"/>
    </row>
    <row r="727" ht="12.75" spans="1:4">
      <c r="A727" s="5"/>
      <c r="B727" s="5"/>
      <c r="C727" s="5"/>
      <c r="D727" s="5"/>
    </row>
    <row r="728" ht="12.75" spans="1:4">
      <c r="A728" s="5"/>
      <c r="B728" s="5"/>
      <c r="C728" s="5"/>
      <c r="D728" s="5"/>
    </row>
    <row r="729" ht="12.75" spans="1:4">
      <c r="A729" s="5"/>
      <c r="B729" s="5"/>
      <c r="C729" s="5"/>
      <c r="D729" s="5"/>
    </row>
    <row r="730" ht="12.75" spans="1:4">
      <c r="A730" s="5"/>
      <c r="B730" s="5"/>
      <c r="C730" s="5"/>
      <c r="D730" s="5"/>
    </row>
    <row r="731" ht="12.75" spans="1:4">
      <c r="A731" s="5"/>
      <c r="B731" s="5"/>
      <c r="C731" s="5"/>
      <c r="D731" s="5"/>
    </row>
    <row r="732" ht="12.75" spans="1:4">
      <c r="A732" s="5"/>
      <c r="B732" s="5"/>
      <c r="C732" s="5"/>
      <c r="D732" s="5"/>
    </row>
    <row r="733" ht="12.75" spans="1:4">
      <c r="A733" s="5"/>
      <c r="B733" s="5"/>
      <c r="C733" s="5"/>
      <c r="D733" s="5"/>
    </row>
    <row r="734" ht="12.75" spans="1:4">
      <c r="A734" s="5"/>
      <c r="B734" s="5"/>
      <c r="C734" s="5"/>
      <c r="D734" s="5"/>
    </row>
    <row r="735" ht="12.75" spans="1:4">
      <c r="A735" s="5"/>
      <c r="B735" s="5"/>
      <c r="C735" s="5"/>
      <c r="D735" s="5"/>
    </row>
    <row r="736" ht="12.75" spans="1:4">
      <c r="A736" s="5"/>
      <c r="B736" s="5"/>
      <c r="C736" s="5"/>
      <c r="D736" s="5"/>
    </row>
    <row r="737" ht="12.75" spans="1:4">
      <c r="A737" s="5"/>
      <c r="B737" s="5"/>
      <c r="C737" s="5"/>
      <c r="D737" s="5"/>
    </row>
    <row r="738" ht="12.75" spans="1:4">
      <c r="A738" s="5"/>
      <c r="B738" s="5"/>
      <c r="C738" s="5"/>
      <c r="D738" s="5"/>
    </row>
    <row r="739" ht="12.75" spans="1:4">
      <c r="A739" s="5"/>
      <c r="B739" s="5"/>
      <c r="C739" s="5"/>
      <c r="D739" s="5"/>
    </row>
    <row r="740" ht="12.75" spans="1:4">
      <c r="A740" s="5"/>
      <c r="B740" s="5"/>
      <c r="C740" s="5"/>
      <c r="D740" s="5"/>
    </row>
    <row r="741" ht="12.75" spans="1:4">
      <c r="A741" s="5"/>
      <c r="B741" s="5"/>
      <c r="C741" s="5"/>
      <c r="D741" s="5"/>
    </row>
    <row r="742" ht="12.75" spans="1:4">
      <c r="A742" s="5"/>
      <c r="B742" s="5"/>
      <c r="C742" s="5"/>
      <c r="D742" s="5"/>
    </row>
    <row r="743" ht="12.75" spans="1:4">
      <c r="A743" s="5"/>
      <c r="B743" s="5"/>
      <c r="C743" s="5"/>
      <c r="D743" s="5"/>
    </row>
    <row r="744" ht="12.75" spans="1:4">
      <c r="A744" s="5"/>
      <c r="B744" s="5"/>
      <c r="C744" s="5"/>
      <c r="D744" s="5"/>
    </row>
    <row r="745" ht="12.75" spans="1:4">
      <c r="A745" s="5"/>
      <c r="B745" s="5"/>
      <c r="C745" s="5"/>
      <c r="D745" s="5"/>
    </row>
    <row r="746" ht="12.75" spans="1:4">
      <c r="A746" s="5"/>
      <c r="B746" s="5"/>
      <c r="C746" s="5"/>
      <c r="D746" s="5"/>
    </row>
    <row r="747" ht="12.75" spans="1:4">
      <c r="A747" s="5"/>
      <c r="B747" s="5"/>
      <c r="C747" s="5"/>
      <c r="D747" s="5"/>
    </row>
    <row r="748" ht="12.75" spans="1:4">
      <c r="A748" s="5"/>
      <c r="B748" s="5"/>
      <c r="C748" s="5"/>
      <c r="D748" s="5"/>
    </row>
    <row r="749" ht="12.75" spans="1:4">
      <c r="A749" s="5"/>
      <c r="B749" s="5"/>
      <c r="C749" s="5"/>
      <c r="D749" s="5"/>
    </row>
    <row r="750" ht="12.75" spans="1:4">
      <c r="A750" s="5"/>
      <c r="B750" s="5"/>
      <c r="C750" s="5"/>
      <c r="D750" s="5"/>
    </row>
    <row r="751" ht="12.75" spans="1:4">
      <c r="A751" s="5"/>
      <c r="B751" s="5"/>
      <c r="C751" s="5"/>
      <c r="D751" s="5"/>
    </row>
    <row r="752" ht="12.75" spans="1:4">
      <c r="A752" s="5"/>
      <c r="B752" s="5"/>
      <c r="C752" s="5"/>
      <c r="D752" s="5"/>
    </row>
    <row r="753" ht="12.75" spans="1:4">
      <c r="A753" s="5"/>
      <c r="B753" s="5"/>
      <c r="C753" s="5"/>
      <c r="D753" s="5"/>
    </row>
    <row r="754" ht="12.75" spans="1:4">
      <c r="A754" s="5"/>
      <c r="B754" s="5"/>
      <c r="C754" s="5"/>
      <c r="D754" s="5"/>
    </row>
    <row r="755" ht="12.75" spans="1:4">
      <c r="A755" s="5"/>
      <c r="B755" s="5"/>
      <c r="C755" s="5"/>
      <c r="D755" s="5"/>
    </row>
    <row r="756" ht="12.75" spans="1:4">
      <c r="A756" s="5"/>
      <c r="B756" s="5"/>
      <c r="C756" s="5"/>
      <c r="D756" s="5"/>
    </row>
    <row r="757" ht="12.75" spans="1:4">
      <c r="A757" s="5"/>
      <c r="B757" s="5"/>
      <c r="C757" s="5"/>
      <c r="D757" s="5"/>
    </row>
    <row r="758" ht="12.75" spans="1:4">
      <c r="A758" s="5"/>
      <c r="B758" s="5"/>
      <c r="C758" s="5"/>
      <c r="D758" s="5"/>
    </row>
    <row r="759" ht="12.75" spans="1:4">
      <c r="A759" s="5"/>
      <c r="B759" s="5"/>
      <c r="C759" s="5"/>
      <c r="D759" s="5"/>
    </row>
    <row r="760" ht="12.75" spans="1:4">
      <c r="A760" s="5"/>
      <c r="B760" s="5"/>
      <c r="C760" s="5"/>
      <c r="D760" s="5"/>
    </row>
    <row r="761" ht="12.75" spans="1:4">
      <c r="A761" s="5"/>
      <c r="B761" s="5"/>
      <c r="C761" s="5"/>
      <c r="D761" s="5"/>
    </row>
    <row r="762" ht="12.75" spans="1:4">
      <c r="A762" s="5"/>
      <c r="B762" s="5"/>
      <c r="C762" s="5"/>
      <c r="D762" s="5"/>
    </row>
    <row r="763" ht="12.75" spans="1:4">
      <c r="A763" s="5"/>
      <c r="B763" s="5"/>
      <c r="C763" s="5"/>
      <c r="D763" s="5"/>
    </row>
    <row r="764" ht="12.75" spans="1:4">
      <c r="A764" s="5"/>
      <c r="B764" s="5"/>
      <c r="C764" s="5"/>
      <c r="D764" s="5"/>
    </row>
    <row r="765" ht="12.75" spans="1:4">
      <c r="A765" s="5"/>
      <c r="B765" s="5"/>
      <c r="C765" s="5"/>
      <c r="D765" s="5"/>
    </row>
    <row r="766" ht="12.75" spans="1:4">
      <c r="A766" s="5"/>
      <c r="B766" s="5"/>
      <c r="C766" s="5"/>
      <c r="D766" s="5"/>
    </row>
    <row r="767" ht="12.75" spans="1:4">
      <c r="A767" s="5"/>
      <c r="B767" s="5"/>
      <c r="C767" s="5"/>
      <c r="D767" s="5"/>
    </row>
    <row r="768" ht="12.75" spans="1:4">
      <c r="A768" s="5"/>
      <c r="B768" s="5"/>
      <c r="C768" s="5"/>
      <c r="D768" s="5"/>
    </row>
    <row r="769" ht="12.75" spans="1:4">
      <c r="A769" s="5"/>
      <c r="B769" s="5"/>
      <c r="C769" s="5"/>
      <c r="D769" s="5"/>
    </row>
    <row r="770" ht="12.75" spans="1:4">
      <c r="A770" s="5"/>
      <c r="B770" s="5"/>
      <c r="C770" s="5"/>
      <c r="D770" s="5"/>
    </row>
    <row r="771" ht="12.75" spans="1:4">
      <c r="A771" s="5"/>
      <c r="B771" s="5"/>
      <c r="C771" s="5"/>
      <c r="D771" s="5"/>
    </row>
    <row r="772" ht="12.75" spans="1:4">
      <c r="A772" s="5"/>
      <c r="B772" s="5"/>
      <c r="C772" s="5"/>
      <c r="D772" s="5"/>
    </row>
    <row r="773" ht="12.75" spans="1:4">
      <c r="A773" s="5"/>
      <c r="B773" s="5"/>
      <c r="C773" s="5"/>
      <c r="D773" s="5"/>
    </row>
    <row r="774" ht="12.75" spans="1:4">
      <c r="A774" s="5"/>
      <c r="B774" s="5"/>
      <c r="C774" s="5"/>
      <c r="D774" s="5"/>
    </row>
    <row r="775" ht="12.75" spans="1:4">
      <c r="A775" s="5"/>
      <c r="B775" s="5"/>
      <c r="C775" s="5"/>
      <c r="D775" s="5"/>
    </row>
    <row r="776" ht="12.75" spans="1:4">
      <c r="A776" s="5"/>
      <c r="B776" s="5"/>
      <c r="C776" s="5"/>
      <c r="D776" s="5"/>
    </row>
    <row r="777" ht="12.75" spans="1:4">
      <c r="A777" s="5"/>
      <c r="B777" s="5"/>
      <c r="C777" s="5"/>
      <c r="D777" s="5"/>
    </row>
    <row r="778" ht="12.75" spans="1:4">
      <c r="A778" s="5"/>
      <c r="B778" s="5"/>
      <c r="C778" s="5"/>
      <c r="D778" s="5"/>
    </row>
    <row r="779" ht="12.75" spans="1:4">
      <c r="A779" s="5"/>
      <c r="B779" s="5"/>
      <c r="C779" s="5"/>
      <c r="D779" s="5"/>
    </row>
    <row r="780" ht="12.75" spans="1:4">
      <c r="A780" s="5"/>
      <c r="B780" s="5"/>
      <c r="C780" s="5"/>
      <c r="D780" s="5"/>
    </row>
    <row r="781" ht="12.75" spans="1:4">
      <c r="A781" s="5"/>
      <c r="B781" s="5"/>
      <c r="C781" s="5"/>
      <c r="D781" s="5"/>
    </row>
    <row r="782" ht="12.75" spans="1:4">
      <c r="A782" s="5"/>
      <c r="B782" s="5"/>
      <c r="C782" s="5"/>
      <c r="D782" s="5"/>
    </row>
    <row r="783" ht="12.75" spans="1:4">
      <c r="A783" s="5"/>
      <c r="B783" s="5"/>
      <c r="C783" s="5"/>
      <c r="D783" s="5"/>
    </row>
    <row r="784" ht="12.75" spans="1:4">
      <c r="A784" s="5"/>
      <c r="B784" s="5"/>
      <c r="C784" s="5"/>
      <c r="D784" s="5"/>
    </row>
    <row r="785" ht="12.75" spans="1:4">
      <c r="A785" s="5"/>
      <c r="B785" s="5"/>
      <c r="C785" s="5"/>
      <c r="D785" s="5"/>
    </row>
    <row r="786" ht="12.75" spans="1:4">
      <c r="A786" s="5"/>
      <c r="B786" s="5"/>
      <c r="C786" s="5"/>
      <c r="D786" s="5"/>
    </row>
    <row r="787" ht="12.75" spans="1:4">
      <c r="A787" s="5"/>
      <c r="B787" s="5"/>
      <c r="C787" s="5"/>
      <c r="D787" s="5"/>
    </row>
    <row r="788" ht="12.75" spans="1:4">
      <c r="A788" s="5"/>
      <c r="B788" s="5"/>
      <c r="C788" s="5"/>
      <c r="D788" s="5"/>
    </row>
    <row r="789" ht="12.75" spans="1:4">
      <c r="A789" s="5"/>
      <c r="B789" s="5"/>
      <c r="C789" s="5"/>
      <c r="D789" s="5"/>
    </row>
    <row r="790" ht="12.75" spans="1:4">
      <c r="A790" s="5"/>
      <c r="B790" s="5"/>
      <c r="C790" s="5"/>
      <c r="D790" s="5"/>
    </row>
    <row r="791" ht="12.75" spans="1:4">
      <c r="A791" s="5"/>
      <c r="B791" s="5"/>
      <c r="C791" s="5"/>
      <c r="D791" s="5"/>
    </row>
    <row r="792" ht="12.75" spans="1:4">
      <c r="A792" s="5"/>
      <c r="B792" s="5"/>
      <c r="C792" s="5"/>
      <c r="D792" s="5"/>
    </row>
    <row r="793" ht="12.75" spans="1:4">
      <c r="A793" s="5"/>
      <c r="B793" s="5"/>
      <c r="C793" s="5"/>
      <c r="D793" s="5"/>
    </row>
    <row r="794" ht="12.75" spans="1:4">
      <c r="A794" s="5"/>
      <c r="B794" s="5"/>
      <c r="C794" s="5"/>
      <c r="D794" s="5"/>
    </row>
    <row r="795" ht="12.75" spans="1:4">
      <c r="A795" s="5"/>
      <c r="B795" s="5"/>
      <c r="C795" s="5"/>
      <c r="D795" s="5"/>
    </row>
    <row r="796" ht="12.75" spans="1:4">
      <c r="A796" s="5"/>
      <c r="B796" s="5"/>
      <c r="C796" s="5"/>
      <c r="D796" s="5"/>
    </row>
    <row r="797" ht="12.75" spans="1:4">
      <c r="A797" s="5"/>
      <c r="B797" s="5"/>
      <c r="C797" s="5"/>
      <c r="D797" s="5"/>
    </row>
    <row r="798" ht="12.75" spans="1:4">
      <c r="A798" s="5"/>
      <c r="B798" s="5"/>
      <c r="C798" s="5"/>
      <c r="D798" s="5"/>
    </row>
    <row r="799" ht="12.75" spans="1:4">
      <c r="A799" s="5"/>
      <c r="B799" s="5"/>
      <c r="C799" s="5"/>
      <c r="D799" s="5"/>
    </row>
    <row r="800" ht="12.75" spans="1:4">
      <c r="A800" s="5"/>
      <c r="B800" s="5"/>
      <c r="C800" s="5"/>
      <c r="D800" s="5"/>
    </row>
    <row r="801" ht="12.75" spans="1:4">
      <c r="A801" s="5"/>
      <c r="B801" s="5"/>
      <c r="C801" s="5"/>
      <c r="D801" s="5"/>
    </row>
    <row r="802" ht="12.75" spans="1:4">
      <c r="A802" s="5"/>
      <c r="B802" s="5"/>
      <c r="C802" s="5"/>
      <c r="D802" s="5"/>
    </row>
    <row r="803" ht="12.75" spans="1:4">
      <c r="A803" s="5"/>
      <c r="B803" s="5"/>
      <c r="C803" s="5"/>
      <c r="D803" s="5"/>
    </row>
    <row r="804" ht="12.75" spans="1:4">
      <c r="A804" s="5"/>
      <c r="B804" s="5"/>
      <c r="C804" s="5"/>
      <c r="D804" s="5"/>
    </row>
    <row r="805" ht="12.75" spans="1:4">
      <c r="A805" s="5"/>
      <c r="B805" s="5"/>
      <c r="C805" s="5"/>
      <c r="D805" s="5"/>
    </row>
    <row r="806" ht="12.75" spans="1:4">
      <c r="A806" s="5"/>
      <c r="B806" s="5"/>
      <c r="C806" s="5"/>
      <c r="D806" s="5"/>
    </row>
    <row r="807" ht="12.75" spans="1:4">
      <c r="A807" s="5"/>
      <c r="B807" s="5"/>
      <c r="C807" s="5"/>
      <c r="D807" s="5"/>
    </row>
    <row r="808" ht="12.75" spans="1:4">
      <c r="A808" s="5"/>
      <c r="B808" s="5"/>
      <c r="C808" s="5"/>
      <c r="D808" s="5"/>
    </row>
    <row r="809" ht="12.75" spans="1:4">
      <c r="A809" s="5"/>
      <c r="B809" s="5"/>
      <c r="C809" s="5"/>
      <c r="D809" s="5"/>
    </row>
    <row r="810" ht="12.75" spans="1:4">
      <c r="A810" s="5"/>
      <c r="B810" s="5"/>
      <c r="C810" s="5"/>
      <c r="D810" s="5"/>
    </row>
    <row r="811" ht="12.75" spans="1:4">
      <c r="A811" s="5"/>
      <c r="B811" s="5"/>
      <c r="C811" s="5"/>
      <c r="D811" s="5"/>
    </row>
    <row r="812" ht="12.75" spans="1:4">
      <c r="A812" s="5"/>
      <c r="B812" s="5"/>
      <c r="C812" s="5"/>
      <c r="D812" s="5"/>
    </row>
    <row r="813" ht="12.75" spans="1:4">
      <c r="A813" s="5"/>
      <c r="B813" s="5"/>
      <c r="C813" s="5"/>
      <c r="D813" s="5"/>
    </row>
    <row r="814" ht="12.75" spans="1:4">
      <c r="A814" s="5"/>
      <c r="B814" s="5"/>
      <c r="C814" s="5"/>
      <c r="D814" s="5"/>
    </row>
    <row r="815" ht="12.75" spans="1:4">
      <c r="A815" s="5"/>
      <c r="B815" s="5"/>
      <c r="C815" s="5"/>
      <c r="D815" s="5"/>
    </row>
    <row r="816" ht="12.75" spans="1:4">
      <c r="A816" s="5"/>
      <c r="B816" s="5"/>
      <c r="C816" s="5"/>
      <c r="D816" s="5"/>
    </row>
    <row r="817" ht="12.75" spans="1:4">
      <c r="A817" s="5"/>
      <c r="B817" s="5"/>
      <c r="C817" s="5"/>
      <c r="D817" s="5"/>
    </row>
    <row r="818" ht="12.75" spans="1:4">
      <c r="A818" s="5"/>
      <c r="B818" s="5"/>
      <c r="C818" s="5"/>
      <c r="D818" s="5"/>
    </row>
    <row r="819" ht="12.75" spans="1:4">
      <c r="A819" s="5"/>
      <c r="B819" s="5"/>
      <c r="C819" s="5"/>
      <c r="D819" s="5"/>
    </row>
    <row r="820" ht="12.75" spans="1:4">
      <c r="A820" s="5"/>
      <c r="B820" s="5"/>
      <c r="C820" s="5"/>
      <c r="D820" s="5"/>
    </row>
    <row r="821" ht="12.75" spans="1:4">
      <c r="A821" s="5"/>
      <c r="B821" s="5"/>
      <c r="C821" s="5"/>
      <c r="D821" s="5"/>
    </row>
    <row r="822" ht="12.75" spans="1:4">
      <c r="A822" s="5"/>
      <c r="B822" s="5"/>
      <c r="C822" s="5"/>
      <c r="D822" s="5"/>
    </row>
    <row r="823" ht="12.75" spans="1:4">
      <c r="A823" s="5"/>
      <c r="B823" s="5"/>
      <c r="C823" s="5"/>
      <c r="D823" s="5"/>
    </row>
    <row r="824" ht="12.75" spans="1:4">
      <c r="A824" s="5"/>
      <c r="B824" s="5"/>
      <c r="C824" s="5"/>
      <c r="D824" s="5"/>
    </row>
    <row r="825" ht="12.75" spans="1:4">
      <c r="A825" s="5"/>
      <c r="B825" s="5"/>
      <c r="C825" s="5"/>
      <c r="D825" s="5"/>
    </row>
    <row r="826" ht="12.75" spans="1:4">
      <c r="A826" s="5"/>
      <c r="B826" s="5"/>
      <c r="C826" s="5"/>
      <c r="D826" s="5"/>
    </row>
    <row r="827" ht="12.75" spans="1:4">
      <c r="A827" s="5"/>
      <c r="B827" s="5"/>
      <c r="C827" s="5"/>
      <c r="D827" s="5"/>
    </row>
    <row r="828" ht="12.75" spans="1:4">
      <c r="A828" s="5"/>
      <c r="B828" s="5"/>
      <c r="C828" s="5"/>
      <c r="D828" s="5"/>
    </row>
    <row r="829" ht="12.75" spans="1:4">
      <c r="A829" s="5"/>
      <c r="B829" s="5"/>
      <c r="C829" s="5"/>
      <c r="D829" s="5"/>
    </row>
    <row r="830" ht="12.75" spans="1:4">
      <c r="A830" s="5"/>
      <c r="B830" s="5"/>
      <c r="C830" s="5"/>
      <c r="D830" s="5"/>
    </row>
    <row r="831" ht="12.75" spans="1:4">
      <c r="A831" s="5"/>
      <c r="B831" s="5"/>
      <c r="C831" s="5"/>
      <c r="D831" s="5"/>
    </row>
    <row r="832" ht="12.75" spans="1:4">
      <c r="A832" s="5"/>
      <c r="B832" s="5"/>
      <c r="C832" s="5"/>
      <c r="D832" s="5"/>
    </row>
    <row r="833" ht="12.75" spans="1:4">
      <c r="A833" s="5"/>
      <c r="B833" s="5"/>
      <c r="C833" s="5"/>
      <c r="D833" s="5"/>
    </row>
    <row r="834" ht="12.75" spans="1:4">
      <c r="A834" s="5"/>
      <c r="B834" s="5"/>
      <c r="C834" s="5"/>
      <c r="D834" s="5"/>
    </row>
    <row r="835" ht="12.75" spans="1:4">
      <c r="A835" s="5"/>
      <c r="B835" s="5"/>
      <c r="C835" s="5"/>
      <c r="D835" s="5"/>
    </row>
    <row r="836" ht="12.75" spans="1:4">
      <c r="A836" s="5"/>
      <c r="B836" s="5"/>
      <c r="C836" s="5"/>
      <c r="D836" s="5"/>
    </row>
    <row r="837" ht="12.75" spans="1:4">
      <c r="A837" s="5"/>
      <c r="B837" s="5"/>
      <c r="C837" s="5"/>
      <c r="D837" s="5"/>
    </row>
    <row r="838" ht="12.75" spans="1:4">
      <c r="A838" s="5"/>
      <c r="B838" s="5"/>
      <c r="C838" s="5"/>
      <c r="D838" s="5"/>
    </row>
    <row r="839" ht="12.75" spans="1:4">
      <c r="A839" s="5"/>
      <c r="B839" s="5"/>
      <c r="C839" s="5"/>
      <c r="D839" s="5"/>
    </row>
    <row r="840" ht="12.75" spans="1:4">
      <c r="A840" s="5"/>
      <c r="B840" s="5"/>
      <c r="C840" s="5"/>
      <c r="D840" s="5"/>
    </row>
    <row r="841" ht="12.75" spans="1:4">
      <c r="A841" s="5"/>
      <c r="B841" s="5"/>
      <c r="C841" s="5"/>
      <c r="D841" s="5"/>
    </row>
    <row r="842" ht="12.75" spans="1:4">
      <c r="A842" s="5"/>
      <c r="B842" s="5"/>
      <c r="C842" s="5"/>
      <c r="D842" s="5"/>
    </row>
    <row r="843" ht="12.75" spans="1:4">
      <c r="A843" s="5"/>
      <c r="B843" s="5"/>
      <c r="C843" s="5"/>
      <c r="D843" s="5"/>
    </row>
    <row r="844" ht="12.75" spans="1:4">
      <c r="A844" s="5"/>
      <c r="B844" s="5"/>
      <c r="C844" s="5"/>
      <c r="D844" s="5"/>
    </row>
    <row r="845" ht="12.75" spans="1:4">
      <c r="A845" s="5"/>
      <c r="B845" s="5"/>
      <c r="C845" s="5"/>
      <c r="D845" s="5"/>
    </row>
    <row r="846" ht="12.75" spans="1:4">
      <c r="A846" s="5"/>
      <c r="B846" s="5"/>
      <c r="C846" s="5"/>
      <c r="D846" s="5"/>
    </row>
    <row r="847" ht="12.75" spans="1:4">
      <c r="A847" s="5"/>
      <c r="B847" s="5"/>
      <c r="C847" s="5"/>
      <c r="D847" s="5"/>
    </row>
    <row r="848" ht="12.75" spans="1:4">
      <c r="A848" s="5"/>
      <c r="B848" s="5"/>
      <c r="C848" s="5"/>
      <c r="D848" s="5"/>
    </row>
    <row r="849" ht="12.75" spans="1:4">
      <c r="A849" s="5"/>
      <c r="B849" s="5"/>
      <c r="C849" s="5"/>
      <c r="D849" s="5"/>
    </row>
    <row r="850" ht="12.75" spans="1:4">
      <c r="A850" s="5"/>
      <c r="B850" s="5"/>
      <c r="C850" s="5"/>
      <c r="D850" s="5"/>
    </row>
    <row r="851" ht="12.75" spans="1:4">
      <c r="A851" s="5"/>
      <c r="B851" s="5"/>
      <c r="C851" s="5"/>
      <c r="D851" s="5"/>
    </row>
    <row r="852" ht="12.75" spans="1:4">
      <c r="A852" s="5"/>
      <c r="B852" s="5"/>
      <c r="C852" s="5"/>
      <c r="D852" s="5"/>
    </row>
    <row r="853" ht="12.75" spans="1:4">
      <c r="A853" s="5"/>
      <c r="B853" s="5"/>
      <c r="C853" s="5"/>
      <c r="D853" s="5"/>
    </row>
    <row r="854" ht="12.75" spans="1:4">
      <c r="A854" s="5"/>
      <c r="B854" s="5"/>
      <c r="C854" s="5"/>
      <c r="D854" s="5"/>
    </row>
    <row r="855" ht="12.75" spans="1:4">
      <c r="A855" s="5"/>
      <c r="B855" s="5"/>
      <c r="C855" s="5"/>
      <c r="D855" s="5"/>
    </row>
    <row r="856" ht="12.75" spans="1:4">
      <c r="A856" s="5"/>
      <c r="B856" s="5"/>
      <c r="C856" s="5"/>
      <c r="D856" s="5"/>
    </row>
    <row r="857" ht="12.75" spans="1:4">
      <c r="A857" s="5"/>
      <c r="B857" s="5"/>
      <c r="C857" s="5"/>
      <c r="D857" s="5"/>
    </row>
    <row r="858" ht="12.75" spans="1:4">
      <c r="A858" s="5"/>
      <c r="B858" s="5"/>
      <c r="C858" s="5"/>
      <c r="D858" s="5"/>
    </row>
    <row r="859" ht="12.75" spans="1:4">
      <c r="A859" s="5"/>
      <c r="B859" s="5"/>
      <c r="C859" s="5"/>
      <c r="D859" s="5"/>
    </row>
    <row r="860" ht="12.75" spans="1:4">
      <c r="A860" s="5"/>
      <c r="B860" s="5"/>
      <c r="C860" s="5"/>
      <c r="D860" s="5"/>
    </row>
    <row r="861" ht="12.75" spans="1:4">
      <c r="A861" s="5"/>
      <c r="B861" s="5"/>
      <c r="C861" s="5"/>
      <c r="D861" s="5"/>
    </row>
    <row r="862" ht="12.75" spans="1:4">
      <c r="A862" s="5"/>
      <c r="B862" s="5"/>
      <c r="C862" s="5"/>
      <c r="D862" s="5"/>
    </row>
    <row r="863" ht="12.75" spans="1:4">
      <c r="A863" s="5"/>
      <c r="B863" s="5"/>
      <c r="C863" s="5"/>
      <c r="D863" s="5"/>
    </row>
    <row r="864" ht="12.75" spans="1:4">
      <c r="A864" s="5"/>
      <c r="B864" s="5"/>
      <c r="C864" s="5"/>
      <c r="D864" s="5"/>
    </row>
    <row r="865" ht="12.75" spans="1:4">
      <c r="A865" s="5"/>
      <c r="B865" s="5"/>
      <c r="C865" s="5"/>
      <c r="D865" s="5"/>
    </row>
    <row r="866" ht="12.75" spans="1:4">
      <c r="A866" s="5"/>
      <c r="B866" s="5"/>
      <c r="C866" s="5"/>
      <c r="D866" s="5"/>
    </row>
    <row r="867" ht="12.75" spans="1:4">
      <c r="A867" s="5"/>
      <c r="B867" s="5"/>
      <c r="C867" s="5"/>
      <c r="D867" s="5"/>
    </row>
    <row r="868" ht="12.75" spans="1:4">
      <c r="A868" s="5"/>
      <c r="B868" s="5"/>
      <c r="C868" s="5"/>
      <c r="D868" s="5"/>
    </row>
    <row r="869" ht="12.75" spans="1:4">
      <c r="A869" s="5"/>
      <c r="B869" s="5"/>
      <c r="C869" s="5"/>
      <c r="D869" s="5"/>
    </row>
    <row r="870" ht="12.75" spans="1:4">
      <c r="A870" s="5"/>
      <c r="B870" s="5"/>
      <c r="C870" s="5"/>
      <c r="D870" s="5"/>
    </row>
    <row r="871" ht="12.75" spans="1:4">
      <c r="A871" s="5"/>
      <c r="B871" s="5"/>
      <c r="C871" s="5"/>
      <c r="D871" s="5"/>
    </row>
    <row r="872" ht="12.75" spans="1:4">
      <c r="A872" s="5"/>
      <c r="B872" s="5"/>
      <c r="C872" s="5"/>
      <c r="D872" s="5"/>
    </row>
    <row r="873" ht="12.75" spans="1:4">
      <c r="A873" s="5"/>
      <c r="B873" s="5"/>
      <c r="C873" s="5"/>
      <c r="D873" s="5"/>
    </row>
    <row r="874" ht="12.75" spans="1:4">
      <c r="A874" s="5"/>
      <c r="B874" s="5"/>
      <c r="C874" s="5"/>
      <c r="D874" s="5"/>
    </row>
    <row r="875" ht="12.75" spans="1:4">
      <c r="A875" s="5"/>
      <c r="B875" s="5"/>
      <c r="C875" s="5"/>
      <c r="D875" s="5"/>
    </row>
    <row r="876" ht="12.75" spans="1:4">
      <c r="A876" s="5"/>
      <c r="B876" s="5"/>
      <c r="C876" s="5"/>
      <c r="D876" s="5"/>
    </row>
    <row r="877" ht="12.75" spans="1:4">
      <c r="A877" s="5"/>
      <c r="B877" s="5"/>
      <c r="C877" s="5"/>
      <c r="D877" s="5"/>
    </row>
    <row r="878" ht="12.75" spans="1:4">
      <c r="A878" s="5"/>
      <c r="B878" s="5"/>
      <c r="C878" s="5"/>
      <c r="D878" s="5"/>
    </row>
    <row r="879" ht="12.75" spans="1:4">
      <c r="A879" s="5"/>
      <c r="B879" s="5"/>
      <c r="C879" s="5"/>
      <c r="D879" s="5"/>
    </row>
    <row r="880" ht="12.75" spans="1:4">
      <c r="A880" s="5"/>
      <c r="B880" s="5"/>
      <c r="C880" s="5"/>
      <c r="D880" s="5"/>
    </row>
    <row r="881" ht="12.75" spans="1:4">
      <c r="A881" s="5"/>
      <c r="B881" s="5"/>
      <c r="C881" s="5"/>
      <c r="D881" s="5"/>
    </row>
    <row r="882" ht="12.75" spans="1:4">
      <c r="A882" s="5"/>
      <c r="B882" s="5"/>
      <c r="C882" s="5"/>
      <c r="D882" s="5"/>
    </row>
    <row r="883" ht="12.75" spans="1:4">
      <c r="A883" s="5"/>
      <c r="B883" s="5"/>
      <c r="C883" s="5"/>
      <c r="D883" s="5"/>
    </row>
    <row r="884" ht="12.75" spans="1:4">
      <c r="A884" s="5"/>
      <c r="B884" s="5"/>
      <c r="C884" s="5"/>
      <c r="D884" s="5"/>
    </row>
    <row r="885" ht="12.75" spans="1:4">
      <c r="A885" s="5"/>
      <c r="B885" s="5"/>
      <c r="C885" s="5"/>
      <c r="D885" s="5"/>
    </row>
    <row r="886" ht="12.75" spans="1:4">
      <c r="A886" s="5"/>
      <c r="B886" s="5"/>
      <c r="C886" s="5"/>
      <c r="D886" s="5"/>
    </row>
    <row r="887" ht="12.75" spans="1:4">
      <c r="A887" s="5"/>
      <c r="B887" s="5"/>
      <c r="C887" s="5"/>
      <c r="D887" s="5"/>
    </row>
    <row r="888" ht="12.75" spans="1:4">
      <c r="A888" s="5"/>
      <c r="B888" s="5"/>
      <c r="C888" s="5"/>
      <c r="D888" s="5"/>
    </row>
    <row r="889" ht="12.75" spans="1:4">
      <c r="A889" s="5"/>
      <c r="B889" s="5"/>
      <c r="C889" s="5"/>
      <c r="D889" s="5"/>
    </row>
    <row r="890" ht="12.75" spans="1:4">
      <c r="A890" s="5"/>
      <c r="B890" s="5"/>
      <c r="C890" s="5"/>
      <c r="D890" s="5"/>
    </row>
    <row r="891" ht="12.75" spans="1:4">
      <c r="A891" s="5"/>
      <c r="B891" s="5"/>
      <c r="C891" s="5"/>
      <c r="D891" s="5"/>
    </row>
    <row r="892" ht="12.75" spans="1:4">
      <c r="A892" s="5"/>
      <c r="B892" s="5"/>
      <c r="C892" s="5"/>
      <c r="D892" s="5"/>
    </row>
    <row r="893" ht="12.75" spans="1:4">
      <c r="A893" s="5"/>
      <c r="B893" s="5"/>
      <c r="C893" s="5"/>
      <c r="D893" s="5"/>
    </row>
    <row r="894" ht="12.75" spans="1:4">
      <c r="A894" s="5"/>
      <c r="B894" s="5"/>
      <c r="C894" s="5"/>
      <c r="D894" s="5"/>
    </row>
    <row r="895" ht="12.75" spans="1:4">
      <c r="A895" s="5"/>
      <c r="B895" s="5"/>
      <c r="C895" s="5"/>
      <c r="D895" s="5"/>
    </row>
    <row r="896" ht="12.75" spans="1:4">
      <c r="A896" s="5"/>
      <c r="B896" s="5"/>
      <c r="C896" s="5"/>
      <c r="D896" s="5"/>
    </row>
    <row r="897" ht="12.75" spans="1:4">
      <c r="A897" s="5"/>
      <c r="B897" s="5"/>
      <c r="C897" s="5"/>
      <c r="D897" s="5"/>
    </row>
    <row r="898" ht="12.75" spans="1:4">
      <c r="A898" s="5"/>
      <c r="B898" s="5"/>
      <c r="C898" s="5"/>
      <c r="D898" s="5"/>
    </row>
    <row r="899" ht="12.75" spans="1:4">
      <c r="A899" s="5"/>
      <c r="B899" s="5"/>
      <c r="C899" s="5"/>
      <c r="D899" s="5"/>
    </row>
    <row r="900" ht="12.75" spans="1:4">
      <c r="A900" s="5"/>
      <c r="B900" s="5"/>
      <c r="C900" s="5"/>
      <c r="D900" s="5"/>
    </row>
    <row r="901" ht="12.75" spans="1:4">
      <c r="A901" s="5"/>
      <c r="B901" s="5"/>
      <c r="C901" s="5"/>
      <c r="D901" s="5"/>
    </row>
    <row r="902" ht="12.75" spans="1:4">
      <c r="A902" s="5"/>
      <c r="B902" s="5"/>
      <c r="C902" s="5"/>
      <c r="D902" s="5"/>
    </row>
    <row r="903" ht="12.75" spans="1:4">
      <c r="A903" s="5"/>
      <c r="B903" s="5"/>
      <c r="C903" s="5"/>
      <c r="D903" s="5"/>
    </row>
    <row r="904" ht="12.75" spans="1:4">
      <c r="A904" s="5"/>
      <c r="B904" s="5"/>
      <c r="C904" s="5"/>
      <c r="D904" s="5"/>
    </row>
    <row r="905" ht="12.75" spans="1:4">
      <c r="A905" s="5"/>
      <c r="B905" s="5"/>
      <c r="C905" s="5"/>
      <c r="D905" s="5"/>
    </row>
    <row r="906" ht="12.75" spans="1:4">
      <c r="A906" s="5"/>
      <c r="B906" s="5"/>
      <c r="C906" s="5"/>
      <c r="D906" s="5"/>
    </row>
    <row r="907" ht="12.75" spans="1:4">
      <c r="A907" s="5"/>
      <c r="B907" s="5"/>
      <c r="C907" s="5"/>
      <c r="D907" s="5"/>
    </row>
    <row r="908" ht="12.75" spans="1:4">
      <c r="A908" s="5"/>
      <c r="B908" s="5"/>
      <c r="C908" s="5"/>
      <c r="D908" s="5"/>
    </row>
    <row r="909" ht="12.75" spans="1:4">
      <c r="A909" s="5"/>
      <c r="B909" s="5"/>
      <c r="C909" s="5"/>
      <c r="D909" s="5"/>
    </row>
    <row r="910" ht="12.75" spans="1:4">
      <c r="A910" s="5"/>
      <c r="B910" s="5"/>
      <c r="C910" s="5"/>
      <c r="D910" s="5"/>
    </row>
    <row r="911" ht="12.75" spans="1:4">
      <c r="A911" s="5"/>
      <c r="B911" s="5"/>
      <c r="C911" s="5"/>
      <c r="D911" s="5"/>
    </row>
    <row r="912" ht="12.75" spans="1:4">
      <c r="A912" s="5"/>
      <c r="B912" s="5"/>
      <c r="C912" s="5"/>
      <c r="D912" s="5"/>
    </row>
    <row r="913" ht="12.75" spans="1:4">
      <c r="A913" s="5"/>
      <c r="B913" s="5"/>
      <c r="C913" s="5"/>
      <c r="D913" s="5"/>
    </row>
    <row r="914" ht="12.75" spans="1:4">
      <c r="A914" s="5"/>
      <c r="B914" s="5"/>
      <c r="C914" s="5"/>
      <c r="D914" s="5"/>
    </row>
    <row r="915" ht="12.75" spans="1:4">
      <c r="A915" s="5"/>
      <c r="B915" s="5"/>
      <c r="C915" s="5"/>
      <c r="D915" s="5"/>
    </row>
    <row r="916" ht="12.75" spans="1:4">
      <c r="A916" s="5"/>
      <c r="B916" s="5"/>
      <c r="C916" s="5"/>
      <c r="D916" s="5"/>
    </row>
    <row r="917" ht="12.75" spans="1:4">
      <c r="A917" s="5"/>
      <c r="B917" s="5"/>
      <c r="C917" s="5"/>
      <c r="D917" s="5"/>
    </row>
    <row r="918" ht="12.75" spans="1:4">
      <c r="A918" s="5"/>
      <c r="B918" s="5"/>
      <c r="C918" s="5"/>
      <c r="D918" s="5"/>
    </row>
    <row r="919" ht="12.75" spans="1:4">
      <c r="A919" s="5"/>
      <c r="B919" s="5"/>
      <c r="C919" s="5"/>
      <c r="D919" s="5"/>
    </row>
    <row r="920" ht="12.75" spans="1:4">
      <c r="A920" s="5"/>
      <c r="B920" s="5"/>
      <c r="C920" s="5"/>
      <c r="D920" s="5"/>
    </row>
    <row r="921" ht="12.75" spans="1:4">
      <c r="A921" s="5"/>
      <c r="B921" s="5"/>
      <c r="C921" s="5"/>
      <c r="D921" s="5"/>
    </row>
    <row r="922" ht="12.75" spans="1:4">
      <c r="A922" s="5"/>
      <c r="B922" s="5"/>
      <c r="C922" s="5"/>
      <c r="D922" s="5"/>
    </row>
    <row r="923" ht="12.75" spans="1:4">
      <c r="A923" s="5"/>
      <c r="B923" s="5"/>
      <c r="C923" s="5"/>
      <c r="D923" s="5"/>
    </row>
    <row r="924" ht="12.75" spans="1:4">
      <c r="A924" s="5"/>
      <c r="B924" s="5"/>
      <c r="C924" s="5"/>
      <c r="D924" s="5"/>
    </row>
    <row r="925" ht="12.75" spans="1:4">
      <c r="A925" s="5"/>
      <c r="B925" s="5"/>
      <c r="C925" s="5"/>
      <c r="D925" s="5"/>
    </row>
    <row r="926" ht="12.75" spans="1:4">
      <c r="A926" s="5"/>
      <c r="B926" s="5"/>
      <c r="C926" s="5"/>
      <c r="D926" s="5"/>
    </row>
    <row r="927" ht="12.75" spans="1:4">
      <c r="A927" s="5"/>
      <c r="B927" s="5"/>
      <c r="C927" s="5"/>
      <c r="D927" s="5"/>
    </row>
    <row r="928" ht="12.75" spans="1:4">
      <c r="A928" s="5"/>
      <c r="B928" s="5"/>
      <c r="C928" s="5"/>
      <c r="D928" s="5"/>
    </row>
    <row r="929" ht="12.75" spans="1:4">
      <c r="A929" s="5"/>
      <c r="B929" s="5"/>
      <c r="C929" s="5"/>
      <c r="D929" s="5"/>
    </row>
    <row r="930" ht="12.75" spans="1:4">
      <c r="A930" s="5"/>
      <c r="B930" s="5"/>
      <c r="C930" s="5"/>
      <c r="D930" s="5"/>
    </row>
    <row r="931" ht="12.75" spans="1:4">
      <c r="A931" s="5"/>
      <c r="B931" s="5"/>
      <c r="C931" s="5"/>
      <c r="D931" s="5"/>
    </row>
    <row r="932" ht="12.75" spans="1:4">
      <c r="A932" s="5"/>
      <c r="B932" s="5"/>
      <c r="C932" s="5"/>
      <c r="D932" s="5"/>
    </row>
    <row r="933" ht="12.75" spans="1:4">
      <c r="A933" s="5"/>
      <c r="B933" s="5"/>
      <c r="C933" s="5"/>
      <c r="D933" s="5"/>
    </row>
    <row r="934" ht="12.75" spans="1:4">
      <c r="A934" s="5"/>
      <c r="B934" s="5"/>
      <c r="C934" s="5"/>
      <c r="D934" s="5"/>
    </row>
    <row r="935" ht="12.75" spans="1:4">
      <c r="A935" s="5"/>
      <c r="B935" s="5"/>
      <c r="C935" s="5"/>
      <c r="D935" s="5"/>
    </row>
    <row r="936" ht="12.75" spans="1:4">
      <c r="A936" s="5"/>
      <c r="B936" s="5"/>
      <c r="C936" s="5"/>
      <c r="D936" s="5"/>
    </row>
    <row r="937" ht="12.75" spans="1:4">
      <c r="A937" s="5"/>
      <c r="B937" s="5"/>
      <c r="C937" s="5"/>
      <c r="D937" s="5"/>
    </row>
    <row r="938" ht="12.75" spans="1:4">
      <c r="A938" s="5"/>
      <c r="B938" s="5"/>
      <c r="C938" s="5"/>
      <c r="D938" s="5"/>
    </row>
    <row r="939" ht="12.75" spans="1:4">
      <c r="A939" s="5"/>
      <c r="B939" s="5"/>
      <c r="C939" s="5"/>
      <c r="D939" s="5"/>
    </row>
    <row r="940" ht="12.75" spans="1:4">
      <c r="A940" s="5"/>
      <c r="B940" s="5"/>
      <c r="C940" s="5"/>
      <c r="D940" s="5"/>
    </row>
    <row r="941" ht="12.75" spans="1:4">
      <c r="A941" s="5"/>
      <c r="B941" s="5"/>
      <c r="C941" s="5"/>
      <c r="D941" s="5"/>
    </row>
    <row r="942" ht="12.75" spans="1:4">
      <c r="A942" s="5"/>
      <c r="B942" s="5"/>
      <c r="C942" s="5"/>
      <c r="D942" s="5"/>
    </row>
    <row r="943" ht="12.75" spans="1:4">
      <c r="A943" s="5"/>
      <c r="B943" s="5"/>
      <c r="C943" s="5"/>
      <c r="D943" s="5"/>
    </row>
    <row r="944" ht="12.75" spans="1:4">
      <c r="A944" s="5"/>
      <c r="B944" s="5"/>
      <c r="C944" s="5"/>
      <c r="D944" s="5"/>
    </row>
    <row r="945" ht="12.75" spans="1:4">
      <c r="A945" s="5"/>
      <c r="B945" s="5"/>
      <c r="C945" s="5"/>
      <c r="D945" s="5"/>
    </row>
    <row r="946" ht="12.75" spans="1:4">
      <c r="A946" s="5"/>
      <c r="B946" s="5"/>
      <c r="C946" s="5"/>
      <c r="D946" s="5"/>
    </row>
    <row r="947" ht="12.75" spans="1:4">
      <c r="A947" s="5"/>
      <c r="B947" s="5"/>
      <c r="C947" s="5"/>
      <c r="D947" s="5"/>
    </row>
    <row r="948" ht="12.75" spans="1:4">
      <c r="A948" s="5"/>
      <c r="B948" s="5"/>
      <c r="C948" s="5"/>
      <c r="D948" s="5"/>
    </row>
    <row r="949" ht="12.75" spans="1:4">
      <c r="A949" s="5"/>
      <c r="B949" s="5"/>
      <c r="C949" s="5"/>
      <c r="D949" s="5"/>
    </row>
    <row r="950" ht="12.75" spans="1:4">
      <c r="A950" s="5"/>
      <c r="B950" s="5"/>
      <c r="C950" s="5"/>
      <c r="D950" s="5"/>
    </row>
    <row r="951" ht="12.75" spans="1:4">
      <c r="A951" s="5"/>
      <c r="B951" s="5"/>
      <c r="C951" s="5"/>
      <c r="D951" s="5"/>
    </row>
    <row r="952" ht="12.75" spans="1:4">
      <c r="A952" s="5"/>
      <c r="B952" s="5"/>
      <c r="C952" s="5"/>
      <c r="D952" s="5"/>
    </row>
    <row r="953" ht="12.75" spans="1:4">
      <c r="A953" s="5"/>
      <c r="B953" s="5"/>
      <c r="C953" s="5"/>
      <c r="D953" s="5"/>
    </row>
    <row r="954" ht="12.75" spans="1:4">
      <c r="A954" s="5"/>
      <c r="B954" s="5"/>
      <c r="C954" s="5"/>
      <c r="D954" s="5"/>
    </row>
    <row r="955" ht="12.75" spans="1:4">
      <c r="A955" s="5"/>
      <c r="B955" s="5"/>
      <c r="C955" s="5"/>
      <c r="D955" s="5"/>
    </row>
    <row r="956" ht="12.75" spans="1:4">
      <c r="A956" s="5"/>
      <c r="B956" s="5"/>
      <c r="C956" s="5"/>
      <c r="D956" s="5"/>
    </row>
    <row r="957" ht="12.75" spans="1:4">
      <c r="A957" s="5"/>
      <c r="B957" s="5"/>
      <c r="C957" s="5"/>
      <c r="D957" s="5"/>
    </row>
    <row r="958" ht="12.75" spans="1:4">
      <c r="A958" s="5"/>
      <c r="B958" s="5"/>
      <c r="C958" s="5"/>
      <c r="D958" s="5"/>
    </row>
    <row r="959" ht="12.75" spans="1:4">
      <c r="A959" s="5"/>
      <c r="B959" s="5"/>
      <c r="C959" s="5"/>
      <c r="D959" s="5"/>
    </row>
    <row r="960" ht="12.75" spans="1:4">
      <c r="A960" s="5"/>
      <c r="B960" s="5"/>
      <c r="C960" s="5"/>
      <c r="D960" s="5"/>
    </row>
    <row r="961" ht="12.75" spans="1:4">
      <c r="A961" s="5"/>
      <c r="B961" s="5"/>
      <c r="C961" s="5"/>
      <c r="D961" s="5"/>
    </row>
    <row r="962" ht="12.75" spans="1:4">
      <c r="A962" s="5"/>
      <c r="B962" s="5"/>
      <c r="C962" s="5"/>
      <c r="D962" s="5"/>
    </row>
    <row r="963" ht="12.75" spans="1:4">
      <c r="A963" s="5"/>
      <c r="B963" s="5"/>
      <c r="C963" s="5"/>
      <c r="D963" s="5"/>
    </row>
    <row r="964" ht="12.75" spans="1:4">
      <c r="A964" s="5"/>
      <c r="B964" s="5"/>
      <c r="C964" s="5"/>
      <c r="D964" s="5"/>
    </row>
    <row r="965" ht="12.75" spans="1:4">
      <c r="A965" s="5"/>
      <c r="B965" s="5"/>
      <c r="C965" s="5"/>
      <c r="D965" s="5"/>
    </row>
    <row r="966" ht="12.75" spans="1:4">
      <c r="A966" s="5"/>
      <c r="B966" s="5"/>
      <c r="C966" s="5"/>
      <c r="D966" s="5"/>
    </row>
    <row r="967" ht="12.75" spans="1:4">
      <c r="A967" s="5"/>
      <c r="B967" s="5"/>
      <c r="C967" s="5"/>
      <c r="D967" s="5"/>
    </row>
    <row r="968" ht="12.75" spans="1:4">
      <c r="A968" s="5"/>
      <c r="B968" s="5"/>
      <c r="C968" s="5"/>
      <c r="D968" s="5"/>
    </row>
    <row r="969" ht="12.75" spans="1:4">
      <c r="A969" s="5"/>
      <c r="B969" s="5"/>
      <c r="C969" s="5"/>
      <c r="D969" s="5"/>
    </row>
    <row r="970" ht="12.75" spans="1:4">
      <c r="A970" s="5"/>
      <c r="B970" s="5"/>
      <c r="C970" s="5"/>
      <c r="D970" s="5"/>
    </row>
    <row r="971" ht="12.75" spans="1:4">
      <c r="A971" s="5"/>
      <c r="B971" s="5"/>
      <c r="C971" s="5"/>
      <c r="D971" s="5"/>
    </row>
    <row r="972" ht="12.75" spans="1:4">
      <c r="A972" s="5"/>
      <c r="B972" s="5"/>
      <c r="C972" s="5"/>
      <c r="D972" s="5"/>
    </row>
    <row r="973" ht="12.75" spans="1:4">
      <c r="A973" s="5"/>
      <c r="B973" s="5"/>
      <c r="C973" s="5"/>
      <c r="D973" s="5"/>
    </row>
    <row r="974" ht="12.75" spans="1:4">
      <c r="A974" s="5"/>
      <c r="B974" s="5"/>
      <c r="C974" s="5"/>
      <c r="D974" s="5"/>
    </row>
    <row r="975" ht="12.75" spans="1:4">
      <c r="A975" s="5"/>
      <c r="B975" s="5"/>
      <c r="C975" s="5"/>
      <c r="D975" s="5"/>
    </row>
    <row r="976" ht="12.75" spans="1:4">
      <c r="A976" s="5"/>
      <c r="B976" s="5"/>
      <c r="C976" s="5"/>
      <c r="D976" s="5"/>
    </row>
    <row r="977" ht="12.75" spans="1:4">
      <c r="A977" s="5"/>
      <c r="B977" s="5"/>
      <c r="C977" s="5"/>
      <c r="D977" s="5"/>
    </row>
    <row r="978" ht="12.75" spans="1:4">
      <c r="A978" s="5"/>
      <c r="B978" s="5"/>
      <c r="C978" s="5"/>
      <c r="D978" s="5"/>
    </row>
    <row r="979" ht="12.75" spans="1:4">
      <c r="A979" s="5"/>
      <c r="B979" s="5"/>
      <c r="C979" s="5"/>
      <c r="D979" s="5"/>
    </row>
    <row r="980" ht="12.75" spans="1:4">
      <c r="A980" s="5"/>
      <c r="B980" s="5"/>
      <c r="C980" s="5"/>
      <c r="D980" s="5"/>
    </row>
    <row r="981" ht="12.75" spans="1:4">
      <c r="A981" s="5"/>
      <c r="B981" s="5"/>
      <c r="C981" s="5"/>
      <c r="D981" s="5"/>
    </row>
    <row r="982" ht="12.75" spans="1:4">
      <c r="A982" s="5"/>
      <c r="B982" s="5"/>
      <c r="C982" s="5"/>
      <c r="D982" s="5"/>
    </row>
    <row r="983" ht="12.75" spans="1:4">
      <c r="A983" s="5"/>
      <c r="B983" s="5"/>
      <c r="C983" s="5"/>
      <c r="D983" s="5"/>
    </row>
    <row r="984" ht="12.75" spans="1:4">
      <c r="A984" s="5"/>
      <c r="B984" s="5"/>
      <c r="C984" s="5"/>
      <c r="D984" s="5"/>
    </row>
    <row r="985" ht="12.75" spans="1:4">
      <c r="A985" s="5"/>
      <c r="B985" s="5"/>
      <c r="C985" s="5"/>
      <c r="D985" s="5"/>
    </row>
    <row r="986" ht="12.75" spans="1:4">
      <c r="A986" s="5"/>
      <c r="B986" s="5"/>
      <c r="C986" s="5"/>
      <c r="D986" s="5"/>
    </row>
    <row r="987" ht="12.75" spans="1:4">
      <c r="A987" s="5"/>
      <c r="B987" s="5"/>
      <c r="C987" s="5"/>
      <c r="D987" s="5"/>
    </row>
    <row r="988" ht="12.75" spans="1:4">
      <c r="A988" s="5"/>
      <c r="B988" s="5"/>
      <c r="C988" s="5"/>
      <c r="D988" s="5"/>
    </row>
    <row r="989" ht="12.75" spans="1:4">
      <c r="A989" s="5"/>
      <c r="B989" s="5"/>
      <c r="C989" s="5"/>
      <c r="D989" s="5"/>
    </row>
    <row r="990" ht="12.75" spans="1:4">
      <c r="A990" s="5"/>
      <c r="B990" s="5"/>
      <c r="C990" s="5"/>
      <c r="D990" s="5"/>
    </row>
    <row r="991" ht="12.75" spans="1:4">
      <c r="A991" s="5"/>
      <c r="B991" s="5"/>
      <c r="C991" s="5"/>
      <c r="D991" s="5"/>
    </row>
    <row r="992" ht="12.75" spans="1:4">
      <c r="A992" s="5"/>
      <c r="B992" s="5"/>
      <c r="C992" s="5"/>
      <c r="D992" s="5"/>
    </row>
    <row r="993" ht="12.75" spans="1:4">
      <c r="A993" s="5"/>
      <c r="B993" s="5"/>
      <c r="C993" s="5"/>
      <c r="D993" s="5"/>
    </row>
    <row r="994" ht="12.75" spans="1:4">
      <c r="A994" s="5"/>
      <c r="B994" s="5"/>
      <c r="C994" s="5"/>
      <c r="D994" s="5"/>
    </row>
    <row r="995" ht="12.75" spans="1:4">
      <c r="A995" s="5"/>
      <c r="B995" s="5"/>
      <c r="C995" s="5"/>
      <c r="D995" s="5"/>
    </row>
    <row r="996" ht="12.75" spans="1:4">
      <c r="A996" s="5"/>
      <c r="B996" s="5"/>
      <c r="C996" s="5"/>
      <c r="D996" s="5"/>
    </row>
    <row r="997" ht="12.75" spans="1:4">
      <c r="A997" s="5"/>
      <c r="B997" s="5"/>
      <c r="C997" s="5"/>
      <c r="D997" s="5"/>
    </row>
    <row r="998" ht="12.75" spans="1:4">
      <c r="A998" s="5"/>
      <c r="B998" s="5"/>
      <c r="C998" s="5"/>
      <c r="D998" s="5"/>
    </row>
    <row r="999" ht="12.75" spans="1:4">
      <c r="A999" s="5"/>
      <c r="B999" s="5"/>
      <c r="C999" s="5"/>
      <c r="D999" s="5"/>
    </row>
    <row r="1000" ht="12.75" spans="1:4">
      <c r="A1000" s="5"/>
      <c r="B1000" s="5"/>
      <c r="C1000" s="5"/>
      <c r="D1000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Analítica - Imóveis Estaduais</vt:lpstr>
      <vt:lpstr>Arquivo para SCG</vt:lpstr>
      <vt:lpstr>APOIO</vt:lpstr>
      <vt:lpstr>Sintética 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bms0676</cp:lastModifiedBy>
  <dcterms:created xsi:type="dcterms:W3CDTF">2023-08-18T14:43:29Z</dcterms:created>
  <dcterms:modified xsi:type="dcterms:W3CDTF">2023-08-18T15:00:07Z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C8CB61A6B72A47688FA30708037B920C</vt:lpwstr>
  </property>
  <property fmtid="{D5CDD505-2E9C-101B-9397-08002B2CF9AE}" pid="3" name="KSOProductBuildVer">
    <vt:lpwstr>1046-11.2.0.11537</vt:lpwstr>
  </property>
</Properties>
</file>